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21390" windowHeight="8100" activeTab="3"/>
  </bookViews>
  <sheets>
    <sheet name="Plyn" sheetId="4" r:id="rId1"/>
    <sheet name="Voda" sheetId="5" r:id="rId2"/>
    <sheet name="Elektrická enerie" sheetId="6" r:id="rId3"/>
    <sheet name="Přehled" sheetId="1" r:id="rId4"/>
  </sheets>
  <calcPr calcId="145621"/>
</workbook>
</file>

<file path=xl/calcChain.xml><?xml version="1.0" encoding="utf-8"?>
<calcChain xmlns="http://schemas.openxmlformats.org/spreadsheetml/2006/main">
  <c r="K14" i="4" l="1"/>
  <c r="L27" i="4"/>
  <c r="K27" i="4"/>
  <c r="L23" i="4"/>
  <c r="K23" i="4"/>
  <c r="L18" i="4"/>
  <c r="K18" i="4"/>
  <c r="K19" i="4" s="1"/>
  <c r="L14" i="4"/>
  <c r="G27" i="6"/>
  <c r="G23" i="6"/>
  <c r="G18" i="6"/>
  <c r="G19" i="6" s="1"/>
  <c r="G14" i="6"/>
  <c r="G28" i="6" l="1"/>
  <c r="G29" i="6"/>
  <c r="J14" i="4"/>
  <c r="I14" i="4"/>
  <c r="E14" i="4"/>
  <c r="F14" i="4"/>
  <c r="H14" i="4"/>
  <c r="F14" i="6"/>
  <c r="F13" i="6"/>
  <c r="F12" i="6"/>
  <c r="F11" i="6"/>
  <c r="J26" i="4" l="1"/>
  <c r="I26" i="4" s="1"/>
  <c r="J25" i="4"/>
  <c r="I25" i="4" s="1"/>
  <c r="J24" i="4"/>
  <c r="I24" i="4" s="1"/>
  <c r="J22" i="4"/>
  <c r="I22" i="4" s="1"/>
  <c r="J21" i="4"/>
  <c r="I21" i="4" s="1"/>
  <c r="I20" i="4"/>
  <c r="I17" i="4"/>
  <c r="I16" i="4"/>
  <c r="I15" i="4"/>
  <c r="J13" i="4"/>
  <c r="I13" i="4" s="1"/>
  <c r="J12" i="4"/>
  <c r="I12" i="4" s="1"/>
  <c r="J11" i="4"/>
  <c r="I11" i="4" s="1"/>
  <c r="F26" i="4"/>
  <c r="F25" i="4"/>
  <c r="F24" i="4"/>
  <c r="F22" i="4"/>
  <c r="F21" i="4"/>
  <c r="F20" i="4"/>
  <c r="F17" i="4"/>
  <c r="F16" i="4"/>
  <c r="F15" i="4"/>
  <c r="F13" i="4"/>
  <c r="F12" i="4"/>
  <c r="F11" i="4"/>
  <c r="E26" i="4"/>
  <c r="E25" i="4"/>
  <c r="E24" i="4"/>
  <c r="E22" i="4"/>
  <c r="E21" i="4"/>
  <c r="E20" i="4"/>
  <c r="E17" i="4"/>
  <c r="E16" i="4"/>
  <c r="E15" i="4"/>
  <c r="E13" i="4"/>
  <c r="E12" i="4"/>
  <c r="E11" i="4"/>
  <c r="E11" i="5"/>
  <c r="C11" i="5"/>
  <c r="F27" i="5"/>
  <c r="F18" i="5"/>
  <c r="F14" i="5"/>
  <c r="C13" i="5"/>
  <c r="E13" i="5" s="1"/>
  <c r="E26" i="5"/>
  <c r="E25" i="5"/>
  <c r="C24" i="5"/>
  <c r="C22" i="5"/>
  <c r="E22" i="5" s="1"/>
  <c r="C21" i="5"/>
  <c r="E21" i="5" s="1"/>
  <c r="C20" i="5"/>
  <c r="D20" i="5" s="1"/>
  <c r="C17" i="5"/>
  <c r="E17" i="5" s="1"/>
  <c r="C16" i="5"/>
  <c r="E16" i="5" s="1"/>
  <c r="C15" i="5"/>
  <c r="E15" i="5" s="1"/>
  <c r="C12" i="5"/>
  <c r="E12" i="5" s="1"/>
  <c r="K28" i="4" l="1"/>
  <c r="K29" i="4" s="1"/>
  <c r="D15" i="5"/>
  <c r="D26" i="5"/>
  <c r="D16" i="5"/>
  <c r="D12" i="5"/>
  <c r="D17" i="5"/>
  <c r="G11" i="1"/>
  <c r="D13" i="5"/>
  <c r="D25" i="5"/>
  <c r="C27" i="5"/>
  <c r="E27" i="5" s="1"/>
  <c r="F19" i="5"/>
  <c r="C23" i="5"/>
  <c r="E24" i="5"/>
  <c r="E20" i="5"/>
  <c r="F23" i="5"/>
  <c r="C14" i="5"/>
  <c r="E14" i="5" s="1"/>
  <c r="C18" i="5"/>
  <c r="E18" i="5" s="1"/>
  <c r="H16" i="1"/>
  <c r="H15" i="1"/>
  <c r="H13" i="1"/>
  <c r="H12" i="1"/>
  <c r="B14" i="4"/>
  <c r="C14" i="4"/>
  <c r="G16" i="5" l="1"/>
  <c r="G25" i="5"/>
  <c r="H25" i="5"/>
  <c r="G26" i="5"/>
  <c r="H26" i="5"/>
  <c r="C28" i="5"/>
  <c r="E23" i="5"/>
  <c r="F28" i="5"/>
  <c r="F29" i="5" s="1"/>
  <c r="C19" i="5"/>
  <c r="E19" i="5" s="1"/>
  <c r="D15" i="1"/>
  <c r="E15" i="1"/>
  <c r="E28" i="5" l="1"/>
  <c r="C29" i="5"/>
  <c r="D11" i="6" l="1"/>
  <c r="G24" i="1" l="1"/>
  <c r="H22" i="1" l="1"/>
  <c r="H20" i="1"/>
  <c r="H21" i="1"/>
  <c r="H24" i="1"/>
  <c r="H25" i="1"/>
  <c r="H26" i="1"/>
  <c r="H27" i="1" s="1"/>
  <c r="H17" i="1"/>
  <c r="E29" i="5" l="1"/>
  <c r="F13" i="1"/>
  <c r="D13" i="1"/>
  <c r="H11" i="1" l="1"/>
  <c r="G26" i="1"/>
  <c r="G25" i="1"/>
  <c r="G22" i="1"/>
  <c r="G21" i="1"/>
  <c r="G20" i="1"/>
  <c r="G17" i="1"/>
  <c r="G16" i="1"/>
  <c r="G15" i="1"/>
  <c r="G13" i="1"/>
  <c r="G12" i="1"/>
  <c r="E26" i="1"/>
  <c r="E25" i="1"/>
  <c r="E24" i="1"/>
  <c r="E22" i="1"/>
  <c r="E21" i="1"/>
  <c r="E20" i="1"/>
  <c r="E17" i="1"/>
  <c r="E16" i="1"/>
  <c r="E13" i="1"/>
  <c r="E12" i="1"/>
  <c r="E11" i="1"/>
  <c r="D26" i="1"/>
  <c r="D25" i="1"/>
  <c r="D24" i="1"/>
  <c r="D22" i="1"/>
  <c r="D21" i="1"/>
  <c r="D20" i="1"/>
  <c r="D17" i="1"/>
  <c r="D16" i="1"/>
  <c r="D12" i="1"/>
  <c r="D11" i="1"/>
  <c r="C11" i="1"/>
  <c r="C26" i="1"/>
  <c r="C25" i="1"/>
  <c r="C24" i="1"/>
  <c r="C22" i="1"/>
  <c r="C21" i="1"/>
  <c r="C20" i="1"/>
  <c r="C17" i="1"/>
  <c r="C16" i="1"/>
  <c r="C15" i="1"/>
  <c r="C13" i="1"/>
  <c r="C12" i="1"/>
  <c r="B11" i="1"/>
  <c r="F12" i="1" l="1"/>
  <c r="D14" i="5"/>
  <c r="G14" i="5"/>
  <c r="H14" i="5"/>
  <c r="I14" i="5"/>
  <c r="J14" i="5"/>
  <c r="F15" i="1"/>
  <c r="F16" i="1"/>
  <c r="D18" i="5"/>
  <c r="G18" i="5"/>
  <c r="H18" i="5"/>
  <c r="I18" i="5"/>
  <c r="J18" i="5"/>
  <c r="F21" i="1"/>
  <c r="F22" i="1"/>
  <c r="D23" i="5"/>
  <c r="G23" i="5"/>
  <c r="H23" i="5"/>
  <c r="I23" i="5"/>
  <c r="J23" i="5"/>
  <c r="F25" i="1"/>
  <c r="F26" i="1"/>
  <c r="D27" i="5"/>
  <c r="G27" i="5"/>
  <c r="H27" i="5"/>
  <c r="I27" i="5"/>
  <c r="J27" i="5"/>
  <c r="J19" i="5" l="1"/>
  <c r="I19" i="1" s="1"/>
  <c r="J28" i="5"/>
  <c r="I28" i="1" s="1"/>
  <c r="F20" i="1"/>
  <c r="F24" i="1"/>
  <c r="H28" i="5"/>
  <c r="D28" i="5"/>
  <c r="F17" i="1"/>
  <c r="G28" i="5"/>
  <c r="I28" i="5"/>
  <c r="I19" i="5"/>
  <c r="H19" i="5"/>
  <c r="G19" i="5"/>
  <c r="F11" i="1"/>
  <c r="D19" i="5"/>
  <c r="H11" i="4"/>
  <c r="L19" i="4" l="1"/>
  <c r="L28" i="4"/>
  <c r="J29" i="5"/>
  <c r="G29" i="5"/>
  <c r="H29" i="5"/>
  <c r="D29" i="5"/>
  <c r="I29" i="5"/>
  <c r="L29" i="4" l="1"/>
  <c r="D26" i="6"/>
  <c r="F26" i="6" s="1"/>
  <c r="D25" i="6"/>
  <c r="F25" i="6" s="1"/>
  <c r="D24" i="6"/>
  <c r="F24" i="6" s="1"/>
  <c r="D22" i="6"/>
  <c r="F22" i="6" s="1"/>
  <c r="D21" i="6"/>
  <c r="F21" i="6" s="1"/>
  <c r="D20" i="6"/>
  <c r="F20" i="6" s="1"/>
  <c r="D17" i="6"/>
  <c r="F17" i="6" s="1"/>
  <c r="D16" i="6"/>
  <c r="F16" i="6" s="1"/>
  <c r="D15" i="6"/>
  <c r="F15" i="6" s="1"/>
  <c r="D13" i="6"/>
  <c r="D12" i="6"/>
  <c r="C14" i="6"/>
  <c r="B14" i="6"/>
  <c r="E27" i="6"/>
  <c r="C27" i="6"/>
  <c r="B27" i="6"/>
  <c r="E23" i="6"/>
  <c r="C23" i="6"/>
  <c r="B23" i="6"/>
  <c r="E18" i="6"/>
  <c r="C18" i="6"/>
  <c r="B18" i="6"/>
  <c r="E14" i="6"/>
  <c r="B26" i="1" l="1"/>
  <c r="B12" i="1"/>
  <c r="B25" i="1"/>
  <c r="D27" i="6"/>
  <c r="F27" i="6" s="1"/>
  <c r="B24" i="1"/>
  <c r="B22" i="1"/>
  <c r="B21" i="1"/>
  <c r="B20" i="1"/>
  <c r="D23" i="6"/>
  <c r="F23" i="6" s="1"/>
  <c r="B17" i="1"/>
  <c r="B16" i="1"/>
  <c r="B15" i="1"/>
  <c r="D18" i="6"/>
  <c r="F18" i="6" s="1"/>
  <c r="B13" i="1"/>
  <c r="D14" i="6"/>
  <c r="C19" i="6"/>
  <c r="B28" i="6"/>
  <c r="E19" i="6"/>
  <c r="E28" i="6"/>
  <c r="B19" i="6"/>
  <c r="C28" i="6"/>
  <c r="D28" i="6" l="1"/>
  <c r="F28" i="6" s="1"/>
  <c r="D19" i="6"/>
  <c r="F19" i="6" s="1"/>
  <c r="C29" i="6"/>
  <c r="B29" i="6"/>
  <c r="E29" i="6"/>
  <c r="C14" i="1"/>
  <c r="D29" i="6" l="1"/>
  <c r="F29" i="6" s="1"/>
  <c r="D27" i="4"/>
  <c r="C27" i="4"/>
  <c r="B27" i="4"/>
  <c r="G26" i="4"/>
  <c r="H26" i="4" s="1"/>
  <c r="G25" i="4"/>
  <c r="H25" i="4" s="1"/>
  <c r="G24" i="4"/>
  <c r="H24" i="4" s="1"/>
  <c r="D23" i="4"/>
  <c r="C23" i="4"/>
  <c r="B23" i="4"/>
  <c r="G22" i="4"/>
  <c r="H22" i="4" s="1"/>
  <c r="G21" i="4"/>
  <c r="H21" i="4" s="1"/>
  <c r="H20" i="4"/>
  <c r="D18" i="4"/>
  <c r="C18" i="4"/>
  <c r="B18" i="4"/>
  <c r="H17" i="4"/>
  <c r="H16" i="4"/>
  <c r="H15" i="4"/>
  <c r="D14" i="4"/>
  <c r="H13" i="4"/>
  <c r="H12" i="4"/>
  <c r="J18" i="4" l="1"/>
  <c r="I18" i="4" s="1"/>
  <c r="G27" i="4"/>
  <c r="H27" i="4" s="1"/>
  <c r="J27" i="4"/>
  <c r="I27" i="4" s="1"/>
  <c r="G23" i="4"/>
  <c r="J23" i="4"/>
  <c r="I23" i="4" s="1"/>
  <c r="E23" i="4"/>
  <c r="F23" i="4"/>
  <c r="H23" i="4"/>
  <c r="E27" i="4"/>
  <c r="F27" i="4"/>
  <c r="F18" i="4"/>
  <c r="H18" i="4"/>
  <c r="E18" i="4"/>
  <c r="D19" i="4"/>
  <c r="B19" i="4"/>
  <c r="D28" i="4"/>
  <c r="C19" i="4"/>
  <c r="B28" i="4"/>
  <c r="C28" i="4"/>
  <c r="D18" i="1"/>
  <c r="E19" i="4" l="1"/>
  <c r="H19" i="4"/>
  <c r="J19" i="4"/>
  <c r="I19" i="4" s="1"/>
  <c r="E28" i="4"/>
  <c r="J28" i="4"/>
  <c r="I28" i="4" s="1"/>
  <c r="F28" i="4"/>
  <c r="F19" i="4"/>
  <c r="D29" i="4"/>
  <c r="B29" i="4"/>
  <c r="C29" i="4"/>
  <c r="G28" i="4"/>
  <c r="H28" i="4" s="1"/>
  <c r="J26" i="1"/>
  <c r="J25" i="1"/>
  <c r="J24" i="1"/>
  <c r="J22" i="1"/>
  <c r="J21" i="1"/>
  <c r="J20" i="1"/>
  <c r="J17" i="1"/>
  <c r="J16" i="1"/>
  <c r="J15" i="1"/>
  <c r="J13" i="1"/>
  <c r="J11" i="1"/>
  <c r="J12" i="1"/>
  <c r="J29" i="4" l="1"/>
  <c r="I29" i="4" s="1"/>
  <c r="F29" i="4"/>
  <c r="E29" i="4"/>
  <c r="G29" i="4"/>
  <c r="H29" i="4" s="1"/>
  <c r="B14" i="1"/>
  <c r="B18" i="1"/>
  <c r="B23" i="1"/>
  <c r="B27" i="1"/>
  <c r="B19" i="1" l="1"/>
  <c r="B28" i="1"/>
  <c r="H14" i="1"/>
  <c r="H18" i="1"/>
  <c r="H23" i="1"/>
  <c r="G18" i="1"/>
  <c r="F18" i="1"/>
  <c r="C18" i="1"/>
  <c r="E18" i="1"/>
  <c r="G14" i="1"/>
  <c r="E14" i="1"/>
  <c r="D14" i="1"/>
  <c r="D19" i="1" s="1"/>
  <c r="J18" i="1" l="1"/>
  <c r="E19" i="1"/>
  <c r="G19" i="1"/>
  <c r="H28" i="1"/>
  <c r="H19" i="1"/>
  <c r="F27" i="1"/>
  <c r="D27" i="1"/>
  <c r="C27" i="1"/>
  <c r="C23" i="1"/>
  <c r="D23" i="1"/>
  <c r="F23" i="1"/>
  <c r="C19" i="1"/>
  <c r="F14" i="1"/>
  <c r="F19" i="1" s="1"/>
  <c r="D28" i="1" l="1"/>
  <c r="D29" i="1" s="1"/>
  <c r="J19" i="1"/>
  <c r="H29" i="1"/>
  <c r="I30" i="1" s="1"/>
  <c r="J14" i="1"/>
  <c r="C28" i="1"/>
  <c r="C29" i="1" s="1"/>
  <c r="F28" i="1"/>
  <c r="F29" i="1" s="1"/>
  <c r="G27" i="1"/>
  <c r="G23" i="1"/>
  <c r="E27" i="1"/>
  <c r="E23" i="1"/>
  <c r="E28" i="1" l="1"/>
  <c r="E29" i="1" s="1"/>
  <c r="E30" i="1" s="1"/>
  <c r="J23" i="1"/>
  <c r="J27" i="1"/>
  <c r="B29" i="1"/>
  <c r="C30" i="1" s="1"/>
  <c r="G28" i="1"/>
  <c r="J28" i="1" l="1"/>
  <c r="G29" i="1"/>
  <c r="J29" i="1" s="1"/>
</calcChain>
</file>

<file path=xl/sharedStrings.xml><?xml version="1.0" encoding="utf-8"?>
<sst xmlns="http://schemas.openxmlformats.org/spreadsheetml/2006/main" count="152" uniqueCount="73">
  <si>
    <t>Leden</t>
  </si>
  <si>
    <t>Únor</t>
  </si>
  <si>
    <t>Březen</t>
  </si>
  <si>
    <t>1.Q</t>
  </si>
  <si>
    <t>Duben</t>
  </si>
  <si>
    <t>Červen</t>
  </si>
  <si>
    <t>Červenec</t>
  </si>
  <si>
    <t>2.Q</t>
  </si>
  <si>
    <t>Srpen</t>
  </si>
  <si>
    <t>Září</t>
  </si>
  <si>
    <t>3.Q</t>
  </si>
  <si>
    <t>Říjen</t>
  </si>
  <si>
    <t xml:space="preserve">Listopad </t>
  </si>
  <si>
    <t>Prosinec</t>
  </si>
  <si>
    <t>Celý rok</t>
  </si>
  <si>
    <t>Elektřina</t>
  </si>
  <si>
    <t xml:space="preserve">Plyn </t>
  </si>
  <si>
    <t>faktura (Kč)</t>
  </si>
  <si>
    <r>
      <t>spotřeba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</si>
  <si>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 xml:space="preserve">Celkem </t>
  </si>
  <si>
    <t>Kč</t>
  </si>
  <si>
    <t>Květen</t>
  </si>
  <si>
    <t>Srážková voda</t>
  </si>
  <si>
    <t>2.Pololetí</t>
  </si>
  <si>
    <t>1.Pololetí</t>
  </si>
  <si>
    <t>Voda + stočné</t>
  </si>
  <si>
    <t>Záloha (Kč)</t>
  </si>
  <si>
    <t>Doplatek (Kč)</t>
  </si>
  <si>
    <t>4.Q</t>
  </si>
  <si>
    <t>Čerpání  energií</t>
  </si>
  <si>
    <t>1kW/h</t>
  </si>
  <si>
    <t>1m³</t>
  </si>
  <si>
    <r>
      <t>fakturované    m</t>
    </r>
    <r>
      <rPr>
        <sz val="11"/>
        <color theme="1"/>
        <rFont val="Calibri"/>
        <family val="2"/>
        <charset val="238"/>
      </rPr>
      <t>³</t>
    </r>
  </si>
  <si>
    <r>
      <t>fakturované    m</t>
    </r>
    <r>
      <rPr>
        <sz val="11"/>
        <color theme="1"/>
        <rFont val="Calibri"/>
        <family val="2"/>
        <charset val="238"/>
      </rPr>
      <t xml:space="preserve">³     </t>
    </r>
  </si>
  <si>
    <t>Spotřeba</t>
  </si>
  <si>
    <t>VT</t>
  </si>
  <si>
    <t>NT</t>
  </si>
  <si>
    <t>Cena</t>
  </si>
  <si>
    <t>Kč/kWh</t>
  </si>
  <si>
    <t>1. Čtvrtletí</t>
  </si>
  <si>
    <t>2. Čtvrtletí</t>
  </si>
  <si>
    <t>1. Pololetí</t>
  </si>
  <si>
    <t>3. Čtvrtletí</t>
  </si>
  <si>
    <t>Listopad</t>
  </si>
  <si>
    <t>4. Čtvrtletí</t>
  </si>
  <si>
    <t>2. Pololetí</t>
  </si>
  <si>
    <t>Teplo</t>
  </si>
  <si>
    <t>Výhřevnost</t>
  </si>
  <si>
    <t>Spalné teplo</t>
  </si>
  <si>
    <t>MWh</t>
  </si>
  <si>
    <t>Gj</t>
  </si>
  <si>
    <t>Kč/Gj</t>
  </si>
  <si>
    <t>Stav</t>
  </si>
  <si>
    <t>Počet dnů</t>
  </si>
  <si>
    <t>Vodné</t>
  </si>
  <si>
    <t>Stočné</t>
  </si>
  <si>
    <t>k fakturaci</t>
  </si>
  <si>
    <t>Věznice Bělušice</t>
  </si>
  <si>
    <t>Celkem</t>
  </si>
  <si>
    <t>kW/h</t>
  </si>
  <si>
    <t>1/4 hod</t>
  </si>
  <si>
    <t>kW/h max.</t>
  </si>
  <si>
    <t>Elektrická energie</t>
  </si>
  <si>
    <t>Kč/kW/h</t>
  </si>
  <si>
    <t>Plyn</t>
  </si>
  <si>
    <t>Denní maximum</t>
  </si>
  <si>
    <t>Voda</t>
  </si>
  <si>
    <r>
      <t>m</t>
    </r>
    <r>
      <rPr>
        <sz val="12"/>
        <color theme="1"/>
        <rFont val="Calibri"/>
        <family val="2"/>
      </rPr>
      <t>³</t>
    </r>
  </si>
  <si>
    <t>spotřeba (kW/h)</t>
  </si>
  <si>
    <t>Denně</t>
  </si>
  <si>
    <t>m³</t>
  </si>
  <si>
    <r>
      <t>m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</si>
  <si>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t>Kč/m³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</si>
</sst>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,##0.000"/>
    <numFmt numFmtId="165" formatCode="0.000000"/>
    <numFmt numFmtId="166" formatCode="0.0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4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7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334">
    <xf numFmtId="0" fontId="0" fillId="0" borderId="0" xfId="0"/>
    <xf numFmtId="0" fontId="0" fillId="0" borderId="4" xfId="0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3" fontId="0" fillId="0" borderId="3" xfId="0" applyNumberFormat="1" applyFont="1" applyBorder="1"/>
    <xf numFmtId="3" fontId="4" fillId="0" borderId="3" xfId="0" applyNumberFormat="1" applyFont="1" applyBorder="1"/>
    <xf numFmtId="3" fontId="5" fillId="0" borderId="3" xfId="0" applyNumberFormat="1" applyFont="1" applyBorder="1"/>
    <xf numFmtId="3" fontId="0" fillId="0" borderId="14" xfId="0" applyNumberFormat="1" applyFont="1" applyBorder="1"/>
    <xf numFmtId="3" fontId="4" fillId="0" borderId="14" xfId="0" applyNumberFormat="1" applyFont="1" applyBorder="1"/>
    <xf numFmtId="3" fontId="5" fillId="0" borderId="14" xfId="0" applyNumberFormat="1" applyFont="1" applyBorder="1"/>
    <xf numFmtId="0" fontId="0" fillId="0" borderId="17" xfId="0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0" fillId="0" borderId="19" xfId="0" applyBorder="1" applyAlignment="1">
      <alignment horizontal="center"/>
    </xf>
    <xf numFmtId="3" fontId="0" fillId="0" borderId="20" xfId="0" applyNumberFormat="1" applyFont="1" applyBorder="1"/>
    <xf numFmtId="3" fontId="0" fillId="0" borderId="7" xfId="0" applyNumberFormat="1" applyFont="1" applyBorder="1"/>
    <xf numFmtId="0" fontId="0" fillId="0" borderId="15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21" xfId="0" applyFont="1" applyBorder="1" applyAlignment="1">
      <alignment horizontal="center"/>
    </xf>
    <xf numFmtId="3" fontId="5" fillId="0" borderId="22" xfId="0" applyNumberFormat="1" applyFont="1" applyBorder="1"/>
    <xf numFmtId="3" fontId="5" fillId="0" borderId="23" xfId="0" applyNumberFormat="1" applyFont="1" applyBorder="1"/>
    <xf numFmtId="0" fontId="6" fillId="0" borderId="11" xfId="0" applyFont="1" applyBorder="1" applyAlignment="1">
      <alignment horizontal="center"/>
    </xf>
    <xf numFmtId="3" fontId="6" fillId="0" borderId="24" xfId="0" applyNumberFormat="1" applyFont="1" applyBorder="1"/>
    <xf numFmtId="3" fontId="6" fillId="0" borderId="9" xfId="0" applyNumberFormat="1" applyFont="1" applyBorder="1"/>
    <xf numFmtId="0" fontId="0" fillId="0" borderId="26" xfId="0" applyBorder="1" applyAlignment="1">
      <alignment horizontal="center"/>
    </xf>
    <xf numFmtId="3" fontId="0" fillId="0" borderId="27" xfId="0" applyNumberFormat="1" applyFont="1" applyBorder="1"/>
    <xf numFmtId="3" fontId="0" fillId="0" borderId="28" xfId="0" applyNumberFormat="1" applyFont="1" applyBorder="1"/>
    <xf numFmtId="3" fontId="4" fillId="0" borderId="28" xfId="0" applyNumberFormat="1" applyFont="1" applyBorder="1"/>
    <xf numFmtId="3" fontId="5" fillId="0" borderId="28" xfId="0" applyNumberFormat="1" applyFont="1" applyBorder="1"/>
    <xf numFmtId="3" fontId="5" fillId="0" borderId="29" xfId="0" applyNumberFormat="1" applyFont="1" applyBorder="1"/>
    <xf numFmtId="3" fontId="6" fillId="0" borderId="30" xfId="0" applyNumberFormat="1" applyFont="1" applyBorder="1"/>
    <xf numFmtId="0" fontId="0" fillId="0" borderId="18" xfId="0" applyBorder="1" applyAlignment="1">
      <alignment horizontal="center"/>
    </xf>
    <xf numFmtId="3" fontId="0" fillId="0" borderId="19" xfId="0" applyNumberFormat="1" applyFont="1" applyBorder="1"/>
    <xf numFmtId="3" fontId="0" fillId="0" borderId="17" xfId="0" applyNumberFormat="1" applyFont="1" applyBorder="1"/>
    <xf numFmtId="3" fontId="4" fillId="0" borderId="17" xfId="0" applyNumberFormat="1" applyFont="1" applyBorder="1"/>
    <xf numFmtId="3" fontId="5" fillId="0" borderId="17" xfId="0" applyNumberFormat="1" applyFont="1" applyBorder="1"/>
    <xf numFmtId="3" fontId="6" fillId="0" borderId="11" xfId="0" applyNumberFormat="1" applyFont="1" applyBorder="1"/>
    <xf numFmtId="3" fontId="0" fillId="0" borderId="6" xfId="0" applyNumberFormat="1" applyFont="1" applyBorder="1"/>
    <xf numFmtId="3" fontId="0" fillId="0" borderId="2" xfId="0" applyNumberFormat="1" applyFont="1" applyBorder="1"/>
    <xf numFmtId="3" fontId="4" fillId="0" borderId="2" xfId="0" applyNumberFormat="1" applyFont="1" applyBorder="1"/>
    <xf numFmtId="3" fontId="5" fillId="0" borderId="2" xfId="0" applyNumberFormat="1" applyFont="1" applyBorder="1"/>
    <xf numFmtId="3" fontId="5" fillId="0" borderId="10" xfId="0" applyNumberFormat="1" applyFont="1" applyBorder="1"/>
    <xf numFmtId="3" fontId="6" fillId="0" borderId="8" xfId="0" applyNumberFormat="1" applyFont="1" applyBorder="1"/>
    <xf numFmtId="0" fontId="8" fillId="0" borderId="0" xfId="0" applyFont="1"/>
    <xf numFmtId="0" fontId="9" fillId="0" borderId="0" xfId="0" applyFont="1"/>
    <xf numFmtId="0" fontId="8" fillId="0" borderId="11" xfId="0" applyFont="1" applyBorder="1" applyAlignment="1">
      <alignment horizontal="center"/>
    </xf>
    <xf numFmtId="2" fontId="8" fillId="0" borderId="33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0" xfId="0" applyFont="1"/>
    <xf numFmtId="0" fontId="8" fillId="0" borderId="30" xfId="0" applyFont="1" applyBorder="1" applyAlignment="1">
      <alignment horizontal="center"/>
    </xf>
    <xf numFmtId="0" fontId="0" fillId="2" borderId="34" xfId="0" applyFill="1" applyBorder="1"/>
    <xf numFmtId="0" fontId="0" fillId="2" borderId="35" xfId="0" applyFill="1" applyBorder="1"/>
    <xf numFmtId="3" fontId="0" fillId="0" borderId="37" xfId="0" applyNumberFormat="1" applyFont="1" applyBorder="1"/>
    <xf numFmtId="3" fontId="4" fillId="0" borderId="38" xfId="0" applyNumberFormat="1" applyFont="1" applyBorder="1"/>
    <xf numFmtId="3" fontId="0" fillId="0" borderId="16" xfId="0" applyNumberFormat="1" applyFont="1" applyBorder="1"/>
    <xf numFmtId="3" fontId="4" fillId="0" borderId="21" xfId="0" applyNumberFormat="1" applyFont="1" applyBorder="1"/>
    <xf numFmtId="3" fontId="5" fillId="0" borderId="18" xfId="0" applyNumberFormat="1" applyFont="1" applyBorder="1"/>
    <xf numFmtId="3" fontId="5" fillId="0" borderId="39" xfId="0" applyNumberFormat="1" applyFont="1" applyBorder="1"/>
    <xf numFmtId="0" fontId="0" fillId="0" borderId="2" xfId="0" applyBorder="1" applyAlignment="1">
      <alignment horizontal="center"/>
    </xf>
    <xf numFmtId="0" fontId="0" fillId="4" borderId="34" xfId="0" applyFill="1" applyBorder="1"/>
    <xf numFmtId="0" fontId="0" fillId="4" borderId="35" xfId="0" applyFill="1" applyBorder="1"/>
    <xf numFmtId="0" fontId="0" fillId="4" borderId="36" xfId="0" applyFill="1" applyBorder="1"/>
    <xf numFmtId="3" fontId="0" fillId="0" borderId="54" xfId="0" applyNumberFormat="1" applyFont="1" applyBorder="1"/>
    <xf numFmtId="3" fontId="0" fillId="0" borderId="56" xfId="0" applyNumberFormat="1" applyFont="1" applyBorder="1"/>
    <xf numFmtId="3" fontId="5" fillId="0" borderId="8" xfId="0" applyNumberFormat="1" applyFont="1" applyBorder="1"/>
    <xf numFmtId="3" fontId="5" fillId="0" borderId="58" xfId="0" applyNumberFormat="1" applyFont="1" applyBorder="1"/>
    <xf numFmtId="3" fontId="5" fillId="0" borderId="9" xfId="0" applyNumberFormat="1" applyFont="1" applyBorder="1"/>
    <xf numFmtId="3" fontId="0" fillId="0" borderId="10" xfId="0" applyNumberFormat="1" applyFont="1" applyBorder="1"/>
    <xf numFmtId="3" fontId="0" fillId="0" borderId="57" xfId="0" applyNumberFormat="1" applyFont="1" applyBorder="1"/>
    <xf numFmtId="3" fontId="0" fillId="0" borderId="23" xfId="0" applyNumberFormat="1" applyFont="1" applyBorder="1"/>
    <xf numFmtId="3" fontId="4" fillId="0" borderId="8" xfId="0" applyNumberFormat="1" applyFont="1" applyBorder="1"/>
    <xf numFmtId="3" fontId="4" fillId="0" borderId="58" xfId="0" applyNumberFormat="1" applyFont="1" applyBorder="1"/>
    <xf numFmtId="3" fontId="4" fillId="0" borderId="9" xfId="0" applyNumberFormat="1" applyFont="1" applyBorder="1"/>
    <xf numFmtId="3" fontId="0" fillId="0" borderId="6" xfId="0" applyNumberFormat="1" applyFont="1" applyBorder="1" applyAlignment="1">
      <alignment horizontal="right"/>
    </xf>
    <xf numFmtId="4" fontId="0" fillId="0" borderId="7" xfId="0" applyNumberFormat="1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4" fillId="0" borderId="9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0" fillId="0" borderId="23" xfId="0" applyNumberFormat="1" applyFont="1" applyBorder="1" applyAlignment="1">
      <alignment horizontal="center"/>
    </xf>
    <xf numFmtId="3" fontId="0" fillId="0" borderId="19" xfId="0" applyNumberFormat="1" applyFont="1" applyBorder="1" applyAlignment="1">
      <alignment horizontal="center"/>
    </xf>
    <xf numFmtId="3" fontId="0" fillId="0" borderId="17" xfId="0" applyNumberFormat="1" applyFont="1" applyBorder="1" applyAlignment="1">
      <alignment horizontal="center"/>
    </xf>
    <xf numFmtId="3" fontId="0" fillId="0" borderId="21" xfId="0" applyNumberFormat="1" applyFont="1" applyBorder="1" applyAlignment="1">
      <alignment horizontal="center"/>
    </xf>
    <xf numFmtId="3" fontId="4" fillId="0" borderId="11" xfId="0" applyNumberFormat="1" applyFont="1" applyBorder="1" applyAlignment="1">
      <alignment horizontal="center"/>
    </xf>
    <xf numFmtId="3" fontId="5" fillId="0" borderId="11" xfId="0" applyNumberFormat="1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53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5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3" fontId="16" fillId="0" borderId="8" xfId="0" applyNumberFormat="1" applyFont="1" applyBorder="1"/>
    <xf numFmtId="3" fontId="16" fillId="0" borderId="58" xfId="0" applyNumberFormat="1" applyFont="1" applyBorder="1"/>
    <xf numFmtId="3" fontId="16" fillId="0" borderId="9" xfId="0" applyNumberFormat="1" applyFont="1" applyBorder="1"/>
    <xf numFmtId="4" fontId="16" fillId="0" borderId="9" xfId="0" applyNumberFormat="1" applyFont="1" applyBorder="1" applyAlignment="1">
      <alignment horizontal="center"/>
    </xf>
    <xf numFmtId="3" fontId="16" fillId="0" borderId="11" xfId="0" applyNumberFormat="1" applyFont="1" applyBorder="1" applyAlignment="1">
      <alignment horizontal="center"/>
    </xf>
    <xf numFmtId="0" fontId="0" fillId="2" borderId="36" xfId="0" applyFill="1" applyBorder="1"/>
    <xf numFmtId="3" fontId="15" fillId="0" borderId="24" xfId="0" applyNumberFormat="1" applyFont="1" applyFill="1" applyBorder="1" applyAlignment="1">
      <alignment horizontal="center"/>
    </xf>
    <xf numFmtId="3" fontId="15" fillId="0" borderId="59" xfId="0" applyNumberFormat="1" applyFont="1" applyFill="1" applyBorder="1" applyAlignment="1">
      <alignment horizontal="center"/>
    </xf>
    <xf numFmtId="3" fontId="0" fillId="0" borderId="54" xfId="1" applyNumberFormat="1" applyFont="1" applyBorder="1"/>
    <xf numFmtId="3" fontId="0" fillId="0" borderId="54" xfId="1" applyNumberFormat="1" applyFont="1" applyBorder="1" applyAlignment="1"/>
    <xf numFmtId="3" fontId="0" fillId="0" borderId="54" xfId="1" applyNumberFormat="1" applyFont="1" applyBorder="1" applyAlignment="1">
      <alignment horizontal="right"/>
    </xf>
    <xf numFmtId="3" fontId="0" fillId="0" borderId="54" xfId="0" applyNumberFormat="1" applyBorder="1" applyAlignment="1">
      <alignment horizontal="center"/>
    </xf>
    <xf numFmtId="4" fontId="0" fillId="0" borderId="54" xfId="1" applyNumberFormat="1" applyFont="1" applyBorder="1" applyAlignment="1">
      <alignment horizontal="center"/>
    </xf>
    <xf numFmtId="4" fontId="0" fillId="0" borderId="54" xfId="1" applyNumberFormat="1" applyFont="1" applyBorder="1"/>
    <xf numFmtId="4" fontId="0" fillId="0" borderId="3" xfId="1" applyNumberFormat="1" applyFont="1" applyBorder="1"/>
    <xf numFmtId="4" fontId="0" fillId="0" borderId="54" xfId="1" applyNumberFormat="1" applyFont="1" applyBorder="1" applyAlignment="1"/>
    <xf numFmtId="164" fontId="21" fillId="0" borderId="38" xfId="0" applyNumberFormat="1" applyFont="1" applyFill="1" applyBorder="1" applyAlignment="1"/>
    <xf numFmtId="164" fontId="21" fillId="0" borderId="44" xfId="0" applyNumberFormat="1" applyFont="1" applyFill="1" applyBorder="1" applyAlignment="1"/>
    <xf numFmtId="164" fontId="22" fillId="0" borderId="32" xfId="0" applyNumberFormat="1" applyFont="1" applyFill="1" applyBorder="1" applyAlignment="1"/>
    <xf numFmtId="164" fontId="21" fillId="0" borderId="44" xfId="0" applyNumberFormat="1" applyFont="1" applyFill="1" applyBorder="1"/>
    <xf numFmtId="164" fontId="22" fillId="0" borderId="32" xfId="0" applyNumberFormat="1" applyFont="1" applyFill="1" applyBorder="1"/>
    <xf numFmtId="164" fontId="23" fillId="0" borderId="11" xfId="0" applyNumberFormat="1" applyFont="1" applyFill="1" applyBorder="1"/>
    <xf numFmtId="164" fontId="21" fillId="0" borderId="0" xfId="0" applyNumberFormat="1" applyFont="1" applyFill="1" applyBorder="1"/>
    <xf numFmtId="164" fontId="24" fillId="0" borderId="11" xfId="0" applyNumberFormat="1" applyFont="1" applyFill="1" applyBorder="1"/>
    <xf numFmtId="3" fontId="0" fillId="0" borderId="0" xfId="0" applyNumberFormat="1" applyFont="1" applyBorder="1"/>
    <xf numFmtId="4" fontId="21" fillId="0" borderId="21" xfId="0" applyNumberFormat="1" applyFont="1" applyFill="1" applyBorder="1"/>
    <xf numFmtId="1" fontId="0" fillId="0" borderId="62" xfId="0" applyNumberFormat="1" applyFill="1" applyBorder="1"/>
    <xf numFmtId="0" fontId="4" fillId="0" borderId="53" xfId="0" applyFont="1" applyBorder="1" applyAlignment="1">
      <alignment horizontal="center"/>
    </xf>
    <xf numFmtId="4" fontId="15" fillId="0" borderId="9" xfId="0" applyNumberFormat="1" applyFont="1" applyFill="1" applyBorder="1" applyAlignment="1">
      <alignment horizontal="center"/>
    </xf>
    <xf numFmtId="4" fontId="15" fillId="0" borderId="60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3" fontId="0" fillId="0" borderId="56" xfId="1" applyNumberFormat="1" applyFont="1" applyBorder="1"/>
    <xf numFmtId="3" fontId="0" fillId="0" borderId="56" xfId="1" applyNumberFormat="1" applyFont="1" applyBorder="1" applyAlignment="1"/>
    <xf numFmtId="4" fontId="0" fillId="0" borderId="56" xfId="1" applyNumberFormat="1" applyFont="1" applyBorder="1" applyAlignment="1">
      <alignment horizontal="right"/>
    </xf>
    <xf numFmtId="4" fontId="0" fillId="0" borderId="56" xfId="1" applyNumberFormat="1" applyFont="1" applyBorder="1" applyAlignment="1">
      <alignment horizontal="center"/>
    </xf>
    <xf numFmtId="3" fontId="0" fillId="0" borderId="56" xfId="0" applyNumberFormat="1" applyBorder="1" applyAlignment="1">
      <alignment horizontal="center"/>
    </xf>
    <xf numFmtId="4" fontId="0" fillId="0" borderId="56" xfId="1" applyNumberFormat="1" applyFont="1" applyBorder="1"/>
    <xf numFmtId="4" fontId="0" fillId="0" borderId="7" xfId="1" applyNumberFormat="1" applyFont="1" applyBorder="1"/>
    <xf numFmtId="0" fontId="4" fillId="0" borderId="5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10" xfId="0" applyBorder="1" applyAlignment="1">
      <alignment horizontal="center"/>
    </xf>
    <xf numFmtId="3" fontId="0" fillId="0" borderId="57" xfId="1" applyNumberFormat="1" applyFont="1" applyBorder="1"/>
    <xf numFmtId="3" fontId="0" fillId="0" borderId="57" xfId="1" applyNumberFormat="1" applyFont="1" applyBorder="1" applyAlignment="1"/>
    <xf numFmtId="4" fontId="0" fillId="0" borderId="57" xfId="1" applyNumberFormat="1" applyFont="1" applyBorder="1" applyAlignment="1"/>
    <xf numFmtId="4" fontId="0" fillId="0" borderId="57" xfId="1" applyNumberFormat="1" applyFont="1" applyBorder="1" applyAlignment="1">
      <alignment horizontal="center"/>
    </xf>
    <xf numFmtId="3" fontId="0" fillId="0" borderId="57" xfId="0" applyNumberFormat="1" applyBorder="1" applyAlignment="1">
      <alignment horizontal="center"/>
    </xf>
    <xf numFmtId="4" fontId="0" fillId="0" borderId="57" xfId="1" applyNumberFormat="1" applyFont="1" applyBorder="1"/>
    <xf numFmtId="4" fontId="0" fillId="0" borderId="23" xfId="1" applyNumberFormat="1" applyFont="1" applyBorder="1"/>
    <xf numFmtId="4" fontId="0" fillId="0" borderId="56" xfId="1" applyNumberFormat="1" applyFont="1" applyBorder="1" applyAlignment="1"/>
    <xf numFmtId="0" fontId="4" fillId="0" borderId="8" xfId="0" applyFont="1" applyBorder="1" applyAlignment="1">
      <alignment horizontal="center"/>
    </xf>
    <xf numFmtId="3" fontId="4" fillId="0" borderId="58" xfId="1" applyNumberFormat="1" applyFont="1" applyBorder="1"/>
    <xf numFmtId="3" fontId="4" fillId="0" borderId="58" xfId="1" applyNumberFormat="1" applyFont="1" applyBorder="1" applyAlignment="1"/>
    <xf numFmtId="4" fontId="4" fillId="0" borderId="58" xfId="1" applyNumberFormat="1" applyFont="1" applyBorder="1" applyAlignment="1"/>
    <xf numFmtId="4" fontId="4" fillId="0" borderId="58" xfId="1" applyNumberFormat="1" applyFont="1" applyBorder="1" applyAlignment="1">
      <alignment horizontal="center"/>
    </xf>
    <xf numFmtId="3" fontId="4" fillId="0" borderId="58" xfId="0" applyNumberFormat="1" applyFont="1" applyBorder="1" applyAlignment="1">
      <alignment horizontal="center"/>
    </xf>
    <xf numFmtId="4" fontId="4" fillId="0" borderId="58" xfId="1" applyNumberFormat="1" applyFont="1" applyBorder="1"/>
    <xf numFmtId="4" fontId="4" fillId="0" borderId="9" xfId="1" applyNumberFormat="1" applyFont="1" applyBorder="1"/>
    <xf numFmtId="0" fontId="4" fillId="0" borderId="63" xfId="0" applyFont="1" applyBorder="1" applyAlignment="1">
      <alignment horizontal="center"/>
    </xf>
    <xf numFmtId="3" fontId="4" fillId="0" borderId="62" xfId="1" applyNumberFormat="1" applyFont="1" applyBorder="1"/>
    <xf numFmtId="3" fontId="4" fillId="0" borderId="62" xfId="1" applyNumberFormat="1" applyFont="1" applyBorder="1" applyAlignment="1"/>
    <xf numFmtId="4" fontId="4" fillId="0" borderId="62" xfId="1" applyNumberFormat="1" applyFont="1" applyBorder="1" applyAlignment="1"/>
    <xf numFmtId="4" fontId="4" fillId="0" borderId="62" xfId="1" applyNumberFormat="1" applyFont="1" applyBorder="1" applyAlignment="1">
      <alignment horizontal="center"/>
    </xf>
    <xf numFmtId="3" fontId="4" fillId="0" borderId="62" xfId="0" applyNumberFormat="1" applyFont="1" applyBorder="1" applyAlignment="1">
      <alignment horizontal="center"/>
    </xf>
    <xf numFmtId="4" fontId="4" fillId="0" borderId="62" xfId="1" applyNumberFormat="1" applyFont="1" applyBorder="1"/>
    <xf numFmtId="4" fontId="4" fillId="0" borderId="60" xfId="1" applyNumberFormat="1" applyFont="1" applyBorder="1"/>
    <xf numFmtId="0" fontId="5" fillId="0" borderId="8" xfId="0" applyFont="1" applyBorder="1" applyAlignment="1">
      <alignment horizontal="center"/>
    </xf>
    <xf numFmtId="3" fontId="5" fillId="0" borderId="58" xfId="1" applyNumberFormat="1" applyFont="1" applyBorder="1"/>
    <xf numFmtId="3" fontId="5" fillId="0" borderId="58" xfId="1" applyNumberFormat="1" applyFont="1" applyBorder="1" applyAlignment="1"/>
    <xf numFmtId="4" fontId="5" fillId="0" borderId="58" xfId="1" applyNumberFormat="1" applyFont="1" applyBorder="1" applyAlignment="1"/>
    <xf numFmtId="4" fontId="5" fillId="0" borderId="58" xfId="1" applyNumberFormat="1" applyFont="1" applyBorder="1" applyAlignment="1">
      <alignment horizontal="center"/>
    </xf>
    <xf numFmtId="3" fontId="5" fillId="0" borderId="58" xfId="0" applyNumberFormat="1" applyFont="1" applyBorder="1" applyAlignment="1">
      <alignment horizontal="center"/>
    </xf>
    <xf numFmtId="4" fontId="5" fillId="0" borderId="58" xfId="1" applyNumberFormat="1" applyFont="1" applyBorder="1"/>
    <xf numFmtId="4" fontId="5" fillId="0" borderId="9" xfId="1" applyNumberFormat="1" applyFont="1" applyBorder="1"/>
    <xf numFmtId="0" fontId="6" fillId="0" borderId="64" xfId="0" applyFont="1" applyBorder="1" applyAlignment="1">
      <alignment horizontal="center"/>
    </xf>
    <xf numFmtId="3" fontId="6" fillId="0" borderId="65" xfId="1" applyNumberFormat="1" applyFont="1" applyBorder="1"/>
    <xf numFmtId="3" fontId="6" fillId="0" borderId="65" xfId="1" applyNumberFormat="1" applyFont="1" applyBorder="1" applyAlignment="1"/>
    <xf numFmtId="4" fontId="6" fillId="0" borderId="65" xfId="1" applyNumberFormat="1" applyFont="1" applyBorder="1" applyAlignment="1"/>
    <xf numFmtId="4" fontId="6" fillId="0" borderId="65" xfId="1" applyNumberFormat="1" applyFont="1" applyBorder="1" applyAlignment="1">
      <alignment horizontal="center"/>
    </xf>
    <xf numFmtId="3" fontId="6" fillId="0" borderId="65" xfId="0" applyNumberFormat="1" applyFont="1" applyBorder="1" applyAlignment="1">
      <alignment horizontal="center"/>
    </xf>
    <xf numFmtId="4" fontId="6" fillId="0" borderId="65" xfId="1" applyNumberFormat="1" applyFont="1" applyBorder="1"/>
    <xf numFmtId="4" fontId="6" fillId="0" borderId="66" xfId="1" applyNumberFormat="1" applyFont="1" applyBorder="1"/>
    <xf numFmtId="3" fontId="14" fillId="0" borderId="8" xfId="0" applyNumberFormat="1" applyFont="1" applyFill="1" applyBorder="1" applyAlignment="1">
      <alignment horizontal="center"/>
    </xf>
    <xf numFmtId="0" fontId="1" fillId="0" borderId="0" xfId="0" applyFont="1"/>
    <xf numFmtId="0" fontId="1" fillId="5" borderId="31" xfId="0" applyFont="1" applyFill="1" applyBorder="1"/>
    <xf numFmtId="0" fontId="1" fillId="5" borderId="32" xfId="0" applyFont="1" applyFill="1" applyBorder="1"/>
    <xf numFmtId="166" fontId="22" fillId="0" borderId="11" xfId="0" applyNumberFormat="1" applyFont="1" applyFill="1" applyBorder="1" applyAlignment="1">
      <alignment horizontal="center"/>
    </xf>
    <xf numFmtId="0" fontId="26" fillId="0" borderId="16" xfId="0" applyFont="1" applyBorder="1" applyAlignment="1">
      <alignment horizontal="center"/>
    </xf>
    <xf numFmtId="0" fontId="26" fillId="0" borderId="45" xfId="0" applyFont="1" applyBorder="1" applyAlignment="1">
      <alignment horizontal="center"/>
    </xf>
    <xf numFmtId="0" fontId="27" fillId="0" borderId="0" xfId="0" applyFont="1"/>
    <xf numFmtId="0" fontId="28" fillId="0" borderId="42" xfId="0" applyFont="1" applyBorder="1" applyAlignment="1">
      <alignment horizontal="center" vertical="center"/>
    </xf>
    <xf numFmtId="0" fontId="28" fillId="0" borderId="43" xfId="0" applyFont="1" applyBorder="1" applyAlignment="1">
      <alignment horizontal="center"/>
    </xf>
    <xf numFmtId="0" fontId="28" fillId="0" borderId="4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28" fillId="0" borderId="0" xfId="0" applyFont="1" applyBorder="1" applyAlignment="1">
      <alignment horizontal="center" vertical="center"/>
    </xf>
    <xf numFmtId="0" fontId="28" fillId="0" borderId="46" xfId="0" applyFont="1" applyBorder="1" applyAlignment="1">
      <alignment horizontal="center"/>
    </xf>
    <xf numFmtId="0" fontId="28" fillId="0" borderId="47" xfId="0" applyFont="1" applyFill="1" applyBorder="1" applyAlignment="1">
      <alignment horizontal="left"/>
    </xf>
    <xf numFmtId="3" fontId="1" fillId="0" borderId="19" xfId="0" applyNumberFormat="1" applyFont="1" applyFill="1" applyBorder="1"/>
    <xf numFmtId="164" fontId="1" fillId="0" borderId="37" xfId="0" applyNumberFormat="1" applyFont="1" applyFill="1" applyBorder="1" applyAlignment="1"/>
    <xf numFmtId="4" fontId="1" fillId="0" borderId="19" xfId="0" applyNumberFormat="1" applyFont="1" applyFill="1" applyBorder="1"/>
    <xf numFmtId="2" fontId="1" fillId="0" borderId="37" xfId="0" applyNumberFormat="1" applyFont="1" applyFill="1" applyBorder="1" applyAlignment="1">
      <alignment horizontal="center"/>
    </xf>
    <xf numFmtId="2" fontId="1" fillId="0" borderId="19" xfId="0" applyNumberFormat="1" applyFont="1" applyFill="1" applyBorder="1" applyAlignment="1">
      <alignment horizontal="center"/>
    </xf>
    <xf numFmtId="3" fontId="1" fillId="0" borderId="37" xfId="0" applyNumberFormat="1" applyFont="1" applyFill="1" applyBorder="1"/>
    <xf numFmtId="2" fontId="1" fillId="0" borderId="47" xfId="0" applyNumberFormat="1" applyFont="1" applyFill="1" applyBorder="1"/>
    <xf numFmtId="165" fontId="1" fillId="0" borderId="51" xfId="0" applyNumberFormat="1" applyFont="1" applyBorder="1" applyAlignment="1">
      <alignment horizontal="center"/>
    </xf>
    <xf numFmtId="166" fontId="1" fillId="0" borderId="16" xfId="0" applyNumberFormat="1" applyFont="1" applyBorder="1" applyAlignment="1">
      <alignment horizontal="center"/>
    </xf>
    <xf numFmtId="3" fontId="1" fillId="0" borderId="13" xfId="0" applyNumberFormat="1" applyFont="1" applyFill="1" applyBorder="1" applyAlignment="1">
      <alignment horizontal="center"/>
    </xf>
    <xf numFmtId="4" fontId="1" fillId="0" borderId="12" xfId="0" applyNumberFormat="1" applyFont="1" applyFill="1" applyBorder="1" applyAlignment="1">
      <alignment horizontal="center"/>
    </xf>
    <xf numFmtId="0" fontId="28" fillId="0" borderId="48" xfId="0" applyFont="1" applyFill="1" applyBorder="1" applyAlignment="1">
      <alignment horizontal="left"/>
    </xf>
    <xf numFmtId="3" fontId="1" fillId="0" borderId="17" xfId="0" applyNumberFormat="1" applyFont="1" applyFill="1" applyBorder="1"/>
    <xf numFmtId="4" fontId="1" fillId="0" borderId="17" xfId="0" applyNumberFormat="1" applyFont="1" applyFill="1" applyBorder="1"/>
    <xf numFmtId="165" fontId="1" fillId="0" borderId="48" xfId="0" applyNumberFormat="1" applyFont="1" applyBorder="1" applyAlignment="1">
      <alignment horizontal="center"/>
    </xf>
    <xf numFmtId="166" fontId="1" fillId="0" borderId="17" xfId="0" applyNumberFormat="1" applyFont="1" applyBorder="1" applyAlignment="1">
      <alignment horizontal="center"/>
    </xf>
    <xf numFmtId="3" fontId="1" fillId="0" borderId="14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28" fillId="0" borderId="49" xfId="0" applyFont="1" applyFill="1" applyBorder="1" applyAlignment="1">
      <alignment horizontal="left"/>
    </xf>
    <xf numFmtId="3" fontId="1" fillId="0" borderId="21" xfId="0" applyNumberFormat="1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52" xfId="0" applyNumberFormat="1" applyFont="1" applyFill="1" applyBorder="1"/>
    <xf numFmtId="165" fontId="1" fillId="0" borderId="49" xfId="0" applyNumberFormat="1" applyFont="1" applyBorder="1" applyAlignment="1">
      <alignment horizontal="center"/>
    </xf>
    <xf numFmtId="166" fontId="1" fillId="0" borderId="21" xfId="0" applyNumberFormat="1" applyFont="1" applyBorder="1" applyAlignment="1">
      <alignment horizontal="center"/>
    </xf>
    <xf numFmtId="3" fontId="1" fillId="0" borderId="22" xfId="0" applyNumberFormat="1" applyFont="1" applyFill="1" applyBorder="1" applyAlignment="1">
      <alignment horizontal="center"/>
    </xf>
    <xf numFmtId="4" fontId="1" fillId="0" borderId="23" xfId="0" applyNumberFormat="1" applyFont="1" applyFill="1" applyBorder="1" applyAlignment="1">
      <alignment horizontal="center"/>
    </xf>
    <xf numFmtId="0" fontId="22" fillId="0" borderId="31" xfId="0" applyFont="1" applyFill="1" applyBorder="1" applyAlignment="1">
      <alignment horizontal="left"/>
    </xf>
    <xf numFmtId="3" fontId="22" fillId="0" borderId="11" xfId="0" applyNumberFormat="1" applyFont="1" applyFill="1" applyBorder="1"/>
    <xf numFmtId="4" fontId="22" fillId="0" borderId="11" xfId="0" applyNumberFormat="1" applyFont="1" applyFill="1" applyBorder="1"/>
    <xf numFmtId="2" fontId="22" fillId="0" borderId="32" xfId="0" applyNumberFormat="1" applyFont="1" applyFill="1" applyBorder="1" applyAlignment="1">
      <alignment horizontal="center"/>
    </xf>
    <xf numFmtId="2" fontId="22" fillId="0" borderId="11" xfId="0" applyNumberFormat="1" applyFont="1" applyFill="1" applyBorder="1" applyAlignment="1">
      <alignment horizontal="center"/>
    </xf>
    <xf numFmtId="3" fontId="22" fillId="0" borderId="32" xfId="0" applyNumberFormat="1" applyFont="1" applyFill="1" applyBorder="1"/>
    <xf numFmtId="2" fontId="22" fillId="0" borderId="31" xfId="0" applyNumberFormat="1" applyFont="1" applyFill="1" applyBorder="1"/>
    <xf numFmtId="165" fontId="22" fillId="0" borderId="31" xfId="0" applyNumberFormat="1" applyFont="1" applyFill="1" applyBorder="1" applyAlignment="1">
      <alignment horizontal="center"/>
    </xf>
    <xf numFmtId="4" fontId="22" fillId="0" borderId="9" xfId="0" applyNumberFormat="1" applyFont="1" applyFill="1" applyBorder="1" applyAlignment="1">
      <alignment horizontal="center"/>
    </xf>
    <xf numFmtId="0" fontId="30" fillId="0" borderId="0" xfId="0" applyFont="1"/>
    <xf numFmtId="3" fontId="1" fillId="0" borderId="16" xfId="0" applyNumberFormat="1" applyFont="1" applyFill="1" applyBorder="1"/>
    <xf numFmtId="164" fontId="1" fillId="0" borderId="45" xfId="0" applyNumberFormat="1" applyFont="1" applyFill="1" applyBorder="1"/>
    <xf numFmtId="4" fontId="1" fillId="0" borderId="16" xfId="0" applyNumberFormat="1" applyFont="1" applyFill="1" applyBorder="1"/>
    <xf numFmtId="165" fontId="1" fillId="0" borderId="47" xfId="0" applyNumberFormat="1" applyFont="1" applyBorder="1" applyAlignment="1">
      <alignment horizontal="center"/>
    </xf>
    <xf numFmtId="166" fontId="1" fillId="0" borderId="19" xfId="0" applyNumberFormat="1" applyFont="1" applyBorder="1" applyAlignment="1">
      <alignment horizontal="center"/>
    </xf>
    <xf numFmtId="3" fontId="1" fillId="0" borderId="67" xfId="0" applyNumberFormat="1" applyFont="1" applyFill="1" applyBorder="1" applyAlignment="1">
      <alignment horizontal="center"/>
    </xf>
    <xf numFmtId="4" fontId="1" fillId="0" borderId="7" xfId="0" applyNumberFormat="1" applyFont="1" applyFill="1" applyBorder="1" applyAlignment="1">
      <alignment horizontal="center"/>
    </xf>
    <xf numFmtId="164" fontId="1" fillId="0" borderId="38" xfId="0" applyNumberFormat="1" applyFont="1" applyFill="1" applyBorder="1"/>
    <xf numFmtId="4" fontId="1" fillId="0" borderId="17" xfId="0" applyNumberFormat="1" applyFont="1" applyFill="1" applyBorder="1" applyAlignment="1">
      <alignment wrapText="1"/>
    </xf>
    <xf numFmtId="2" fontId="1" fillId="0" borderId="38" xfId="0" applyNumberFormat="1" applyFont="1" applyFill="1" applyBorder="1" applyAlignment="1">
      <alignment horizontal="center"/>
    </xf>
    <xf numFmtId="2" fontId="1" fillId="0" borderId="44" xfId="0" applyNumberFormat="1" applyFont="1" applyFill="1" applyBorder="1" applyAlignment="1">
      <alignment horizontal="center"/>
    </xf>
    <xf numFmtId="2" fontId="1" fillId="0" borderId="41" xfId="0" applyNumberFormat="1" applyFont="1" applyFill="1" applyBorder="1" applyAlignment="1">
      <alignment horizontal="center"/>
    </xf>
    <xf numFmtId="165" fontId="1" fillId="0" borderId="49" xfId="0" applyNumberFormat="1" applyFont="1" applyFill="1" applyBorder="1" applyAlignment="1">
      <alignment horizontal="center"/>
    </xf>
    <xf numFmtId="166" fontId="1" fillId="0" borderId="21" xfId="0" applyNumberFormat="1" applyFont="1" applyFill="1" applyBorder="1" applyAlignment="1">
      <alignment horizontal="center"/>
    </xf>
    <xf numFmtId="1" fontId="22" fillId="0" borderId="24" xfId="0" applyNumberFormat="1" applyFont="1" applyFill="1" applyBorder="1" applyAlignment="1">
      <alignment horizontal="center"/>
    </xf>
    <xf numFmtId="0" fontId="23" fillId="0" borderId="31" xfId="0" applyFont="1" applyFill="1" applyBorder="1" applyAlignment="1">
      <alignment horizontal="left"/>
    </xf>
    <xf numFmtId="3" fontId="23" fillId="0" borderId="11" xfId="0" applyNumberFormat="1" applyFont="1" applyFill="1" applyBorder="1"/>
    <xf numFmtId="4" fontId="23" fillId="0" borderId="11" xfId="0" applyNumberFormat="1" applyFont="1" applyFill="1" applyBorder="1"/>
    <xf numFmtId="2" fontId="23" fillId="0" borderId="32" xfId="0" applyNumberFormat="1" applyFont="1" applyFill="1" applyBorder="1" applyAlignment="1">
      <alignment horizontal="center"/>
    </xf>
    <xf numFmtId="2" fontId="23" fillId="0" borderId="11" xfId="0" applyNumberFormat="1" applyFont="1" applyFill="1" applyBorder="1" applyAlignment="1">
      <alignment horizontal="center"/>
    </xf>
    <xf numFmtId="3" fontId="23" fillId="0" borderId="32" xfId="0" applyNumberFormat="1" applyFont="1" applyFill="1" applyBorder="1"/>
    <xf numFmtId="2" fontId="23" fillId="0" borderId="50" xfId="0" applyNumberFormat="1" applyFont="1" applyFill="1" applyBorder="1"/>
    <xf numFmtId="165" fontId="23" fillId="0" borderId="31" xfId="0" applyNumberFormat="1" applyFont="1" applyFill="1" applyBorder="1" applyAlignment="1">
      <alignment horizontal="center"/>
    </xf>
    <xf numFmtId="166" fontId="23" fillId="0" borderId="11" xfId="0" applyNumberFormat="1" applyFont="1" applyFill="1" applyBorder="1" applyAlignment="1">
      <alignment horizontal="center"/>
    </xf>
    <xf numFmtId="0" fontId="31" fillId="0" borderId="0" xfId="0" applyFont="1"/>
    <xf numFmtId="0" fontId="28" fillId="0" borderId="51" xfId="0" applyFont="1" applyFill="1" applyBorder="1" applyAlignment="1">
      <alignment horizontal="left"/>
    </xf>
    <xf numFmtId="164" fontId="1" fillId="0" borderId="35" xfId="0" applyNumberFormat="1" applyFont="1" applyFill="1" applyBorder="1"/>
    <xf numFmtId="2" fontId="1" fillId="0" borderId="45" xfId="0" applyNumberFormat="1" applyFont="1" applyFill="1" applyBorder="1" applyAlignment="1">
      <alignment horizontal="center"/>
    </xf>
    <xf numFmtId="165" fontId="1" fillId="3" borderId="47" xfId="0" applyNumberFormat="1" applyFont="1" applyFill="1" applyBorder="1" applyAlignment="1">
      <alignment horizontal="center"/>
    </xf>
    <xf numFmtId="166" fontId="1" fillId="3" borderId="19" xfId="0" applyNumberFormat="1" applyFont="1" applyFill="1" applyBorder="1" applyAlignment="1">
      <alignment horizontal="center"/>
    </xf>
    <xf numFmtId="3" fontId="1" fillId="0" borderId="20" xfId="0" applyNumberFormat="1" applyFont="1" applyFill="1" applyBorder="1" applyAlignment="1">
      <alignment horizontal="center"/>
    </xf>
    <xf numFmtId="3" fontId="21" fillId="0" borderId="21" xfId="0" applyNumberFormat="1" applyFont="1" applyFill="1" applyBorder="1"/>
    <xf numFmtId="0" fontId="28" fillId="0" borderId="34" xfId="0" applyFont="1" applyFill="1" applyBorder="1" applyAlignment="1">
      <alignment horizontal="left"/>
    </xf>
    <xf numFmtId="164" fontId="1" fillId="0" borderId="37" xfId="0" applyNumberFormat="1" applyFont="1" applyFill="1" applyBorder="1"/>
    <xf numFmtId="4" fontId="21" fillId="0" borderId="40" xfId="0" applyNumberFormat="1" applyFont="1" applyFill="1" applyBorder="1"/>
    <xf numFmtId="3" fontId="21" fillId="0" borderId="17" xfId="0" applyNumberFormat="1" applyFont="1" applyFill="1" applyBorder="1"/>
    <xf numFmtId="4" fontId="21" fillId="0" borderId="17" xfId="0" applyNumberFormat="1" applyFont="1" applyFill="1" applyBorder="1"/>
    <xf numFmtId="2" fontId="21" fillId="0" borderId="0" xfId="0" applyNumberFormat="1" applyFont="1" applyFill="1" applyBorder="1" applyAlignment="1">
      <alignment horizontal="center"/>
    </xf>
    <xf numFmtId="2" fontId="21" fillId="0" borderId="41" xfId="0" applyNumberFormat="1" applyFont="1" applyFill="1" applyBorder="1" applyAlignment="1">
      <alignment horizontal="center"/>
    </xf>
    <xf numFmtId="3" fontId="1" fillId="0" borderId="0" xfId="0" applyNumberFormat="1" applyFont="1" applyFill="1" applyBorder="1"/>
    <xf numFmtId="2" fontId="23" fillId="0" borderId="43" xfId="0" applyNumberFormat="1" applyFont="1" applyFill="1" applyBorder="1" applyAlignment="1">
      <alignment horizontal="center"/>
    </xf>
    <xf numFmtId="2" fontId="23" fillId="0" borderId="42" xfId="0" applyNumberFormat="1" applyFont="1" applyFill="1" applyBorder="1" applyAlignment="1">
      <alignment horizontal="center"/>
    </xf>
    <xf numFmtId="0" fontId="24" fillId="0" borderId="11" xfId="0" applyFont="1" applyFill="1" applyBorder="1" applyAlignment="1">
      <alignment horizontal="left"/>
    </xf>
    <xf numFmtId="3" fontId="24" fillId="0" borderId="11" xfId="0" applyNumberFormat="1" applyFont="1" applyFill="1" applyBorder="1"/>
    <xf numFmtId="4" fontId="24" fillId="0" borderId="11" xfId="0" applyNumberFormat="1" applyFont="1" applyFill="1" applyBorder="1"/>
    <xf numFmtId="2" fontId="24" fillId="0" borderId="11" xfId="0" applyNumberFormat="1" applyFont="1" applyFill="1" applyBorder="1" applyAlignment="1">
      <alignment horizontal="center"/>
    </xf>
    <xf numFmtId="2" fontId="24" fillId="0" borderId="50" xfId="0" applyNumberFormat="1" applyFont="1" applyFill="1" applyBorder="1"/>
    <xf numFmtId="165" fontId="24" fillId="0" borderId="50" xfId="0" applyNumberFormat="1" applyFont="1" applyFill="1" applyBorder="1" applyAlignment="1">
      <alignment horizontal="center"/>
    </xf>
    <xf numFmtId="166" fontId="24" fillId="0" borderId="50" xfId="0" applyNumberFormat="1" applyFont="1" applyFill="1" applyBorder="1" applyAlignment="1">
      <alignment horizontal="center"/>
    </xf>
    <xf numFmtId="1" fontId="24" fillId="0" borderId="8" xfId="0" applyNumberFormat="1" applyFont="1" applyFill="1" applyBorder="1" applyAlignment="1">
      <alignment horizontal="center"/>
    </xf>
    <xf numFmtId="4" fontId="24" fillId="0" borderId="9" xfId="0" applyNumberFormat="1" applyFont="1" applyFill="1" applyBorder="1" applyAlignment="1">
      <alignment horizontal="center"/>
    </xf>
    <xf numFmtId="0" fontId="32" fillId="0" borderId="0" xfId="0" applyFont="1"/>
    <xf numFmtId="0" fontId="1" fillId="0" borderId="0" xfId="0" applyFont="1" applyFill="1" applyBorder="1"/>
    <xf numFmtId="0" fontId="22" fillId="0" borderId="0" xfId="0" applyFont="1" applyFill="1" applyBorder="1"/>
    <xf numFmtId="164" fontId="22" fillId="0" borderId="0" xfId="0" applyNumberFormat="1" applyFont="1" applyFill="1" applyBorder="1"/>
    <xf numFmtId="0" fontId="23" fillId="0" borderId="0" xfId="0" applyFont="1" applyFill="1" applyBorder="1"/>
    <xf numFmtId="164" fontId="23" fillId="0" borderId="0" xfId="0" applyNumberFormat="1" applyFont="1" applyFill="1" applyBorder="1"/>
    <xf numFmtId="0" fontId="24" fillId="0" borderId="0" xfId="0" applyFont="1" applyFill="1" applyBorder="1"/>
    <xf numFmtId="3" fontId="0" fillId="0" borderId="0" xfId="0" applyNumberFormat="1"/>
    <xf numFmtId="0" fontId="25" fillId="0" borderId="40" xfId="0" applyFont="1" applyBorder="1" applyAlignment="1">
      <alignment horizontal="center"/>
    </xf>
    <xf numFmtId="0" fontId="25" fillId="0" borderId="4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" fillId="5" borderId="32" xfId="0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/>
    </xf>
    <xf numFmtId="0" fontId="18" fillId="0" borderId="31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26" fillId="0" borderId="51" xfId="0" applyFont="1" applyFill="1" applyBorder="1" applyAlignment="1">
      <alignment horizontal="center"/>
    </xf>
    <xf numFmtId="0" fontId="26" fillId="0" borderId="61" xfId="0" applyFont="1" applyFill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18" fillId="0" borderId="32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43" xfId="0" applyBorder="1" applyAlignment="1">
      <alignment horizontal="center"/>
    </xf>
    <xf numFmtId="0" fontId="0" fillId="6" borderId="31" xfId="0" applyFill="1" applyBorder="1" applyAlignment="1">
      <alignment horizontal="center"/>
    </xf>
    <xf numFmtId="0" fontId="0" fillId="6" borderId="32" xfId="0" applyFill="1" applyBorder="1" applyAlignment="1">
      <alignment horizontal="center"/>
    </xf>
    <xf numFmtId="0" fontId="0" fillId="6" borderId="33" xfId="0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3" fillId="0" borderId="16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wrapText="1"/>
    </xf>
    <xf numFmtId="0" fontId="9" fillId="0" borderId="32" xfId="0" applyFont="1" applyBorder="1" applyAlignment="1">
      <alignment horizontal="center" wrapText="1"/>
    </xf>
    <xf numFmtId="0" fontId="9" fillId="0" borderId="33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0" xfId="0" applyBorder="1" applyAlignment="1">
      <alignment horizontal="center" textRotation="180"/>
    </xf>
    <xf numFmtId="0" fontId="0" fillId="0" borderId="29" xfId="0" applyBorder="1" applyAlignment="1">
      <alignment horizontal="center" textRotation="180"/>
    </xf>
    <xf numFmtId="0" fontId="0" fillId="0" borderId="39" xfId="0" applyBorder="1" applyAlignment="1">
      <alignment horizontal="center" textRotation="180"/>
    </xf>
    <xf numFmtId="3" fontId="0" fillId="0" borderId="0" xfId="0" applyNumberFormat="1" applyFont="1" applyBorder="1" applyAlignment="1">
      <alignment horizontal="center"/>
    </xf>
    <xf numFmtId="3" fontId="0" fillId="0" borderId="39" xfId="0" applyNumberFormat="1" applyFont="1" applyBorder="1" applyAlignment="1">
      <alignment horizontal="center"/>
    </xf>
    <xf numFmtId="3" fontId="0" fillId="0" borderId="27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opLeftCell="A4" zoomScale="90" zoomScaleNormal="90" workbookViewId="0">
      <selection activeCell="S22" sqref="S22"/>
    </sheetView>
  </sheetViews>
  <sheetFormatPr defaultRowHeight="15" x14ac:dyDescent="0.25"/>
  <cols>
    <col min="1" max="1" width="13.7109375" style="182" customWidth="1"/>
    <col min="2" max="2" width="12.42578125" style="182" customWidth="1"/>
    <col min="3" max="3" width="13.5703125" style="182" customWidth="1"/>
    <col min="4" max="4" width="19.28515625" style="182" customWidth="1"/>
    <col min="5" max="6" width="8.85546875" style="182" customWidth="1"/>
    <col min="7" max="7" width="10.5703125" style="182" customWidth="1"/>
    <col min="8" max="8" width="10.7109375" style="182" customWidth="1"/>
    <col min="9" max="9" width="15.28515625" style="182" customWidth="1"/>
    <col min="10" max="10" width="12.7109375" style="182" customWidth="1"/>
    <col min="11" max="11" width="7.85546875" style="182" customWidth="1"/>
    <col min="12" max="12" width="10.7109375" style="182" customWidth="1"/>
    <col min="13" max="243" width="9.140625" style="182"/>
    <col min="244" max="244" width="13.140625" style="182" customWidth="1"/>
    <col min="245" max="245" width="10.140625" style="182" bestFit="1" customWidth="1"/>
    <col min="246" max="246" width="11.140625" style="182" bestFit="1" customWidth="1"/>
    <col min="247" max="247" width="12.42578125" style="182" customWidth="1"/>
    <col min="248" max="248" width="10.42578125" style="182" customWidth="1"/>
    <col min="249" max="249" width="10" style="182" customWidth="1"/>
    <col min="250" max="250" width="9.85546875" style="182" customWidth="1"/>
    <col min="251" max="251" width="10.140625" style="182" customWidth="1"/>
    <col min="252" max="252" width="9.7109375" style="182" customWidth="1"/>
    <col min="253" max="253" width="12.42578125" style="182" customWidth="1"/>
    <col min="254" max="254" width="8.42578125" style="182" customWidth="1"/>
    <col min="255" max="255" width="8.7109375" style="182" customWidth="1"/>
    <col min="256" max="256" width="6.85546875" style="182" customWidth="1"/>
    <col min="257" max="257" width="9.140625" style="182"/>
    <col min="258" max="258" width="19.28515625" style="182" customWidth="1"/>
    <col min="259" max="499" width="9.140625" style="182"/>
    <col min="500" max="500" width="13.140625" style="182" customWidth="1"/>
    <col min="501" max="501" width="10.140625" style="182" bestFit="1" customWidth="1"/>
    <col min="502" max="502" width="11.140625" style="182" bestFit="1" customWidth="1"/>
    <col min="503" max="503" width="12.42578125" style="182" customWidth="1"/>
    <col min="504" max="504" width="10.42578125" style="182" customWidth="1"/>
    <col min="505" max="505" width="10" style="182" customWidth="1"/>
    <col min="506" max="506" width="9.85546875" style="182" customWidth="1"/>
    <col min="507" max="507" width="10.140625" style="182" customWidth="1"/>
    <col min="508" max="508" width="9.7109375" style="182" customWidth="1"/>
    <col min="509" max="509" width="12.42578125" style="182" customWidth="1"/>
    <col min="510" max="510" width="8.42578125" style="182" customWidth="1"/>
    <col min="511" max="511" width="8.7109375" style="182" customWidth="1"/>
    <col min="512" max="512" width="6.85546875" style="182" customWidth="1"/>
    <col min="513" max="513" width="9.140625" style="182"/>
    <col min="514" max="514" width="19.28515625" style="182" customWidth="1"/>
    <col min="515" max="755" width="9.140625" style="182"/>
    <col min="756" max="756" width="13.140625" style="182" customWidth="1"/>
    <col min="757" max="757" width="10.140625" style="182" bestFit="1" customWidth="1"/>
    <col min="758" max="758" width="11.140625" style="182" bestFit="1" customWidth="1"/>
    <col min="759" max="759" width="12.42578125" style="182" customWidth="1"/>
    <col min="760" max="760" width="10.42578125" style="182" customWidth="1"/>
    <col min="761" max="761" width="10" style="182" customWidth="1"/>
    <col min="762" max="762" width="9.85546875" style="182" customWidth="1"/>
    <col min="763" max="763" width="10.140625" style="182" customWidth="1"/>
    <col min="764" max="764" width="9.7109375" style="182" customWidth="1"/>
    <col min="765" max="765" width="12.42578125" style="182" customWidth="1"/>
    <col min="766" max="766" width="8.42578125" style="182" customWidth="1"/>
    <col min="767" max="767" width="8.7109375" style="182" customWidth="1"/>
    <col min="768" max="768" width="6.85546875" style="182" customWidth="1"/>
    <col min="769" max="769" width="9.140625" style="182"/>
    <col min="770" max="770" width="19.28515625" style="182" customWidth="1"/>
    <col min="771" max="1011" width="9.140625" style="182"/>
    <col min="1012" max="1012" width="13.140625" style="182" customWidth="1"/>
    <col min="1013" max="1013" width="10.140625" style="182" bestFit="1" customWidth="1"/>
    <col min="1014" max="1014" width="11.140625" style="182" bestFit="1" customWidth="1"/>
    <col min="1015" max="1015" width="12.42578125" style="182" customWidth="1"/>
    <col min="1016" max="1016" width="10.42578125" style="182" customWidth="1"/>
    <col min="1017" max="1017" width="10" style="182" customWidth="1"/>
    <col min="1018" max="1018" width="9.85546875" style="182" customWidth="1"/>
    <col min="1019" max="1019" width="10.140625" style="182" customWidth="1"/>
    <col min="1020" max="1020" width="9.7109375" style="182" customWidth="1"/>
    <col min="1021" max="1021" width="12.42578125" style="182" customWidth="1"/>
    <col min="1022" max="1022" width="8.42578125" style="182" customWidth="1"/>
    <col min="1023" max="1023" width="8.7109375" style="182" customWidth="1"/>
    <col min="1024" max="1024" width="6.85546875" style="182" customWidth="1"/>
    <col min="1025" max="1025" width="9.140625" style="182"/>
    <col min="1026" max="1026" width="19.28515625" style="182" customWidth="1"/>
    <col min="1027" max="1267" width="9.140625" style="182"/>
    <col min="1268" max="1268" width="13.140625" style="182" customWidth="1"/>
    <col min="1269" max="1269" width="10.140625" style="182" bestFit="1" customWidth="1"/>
    <col min="1270" max="1270" width="11.140625" style="182" bestFit="1" customWidth="1"/>
    <col min="1271" max="1271" width="12.42578125" style="182" customWidth="1"/>
    <col min="1272" max="1272" width="10.42578125" style="182" customWidth="1"/>
    <col min="1273" max="1273" width="10" style="182" customWidth="1"/>
    <col min="1274" max="1274" width="9.85546875" style="182" customWidth="1"/>
    <col min="1275" max="1275" width="10.140625" style="182" customWidth="1"/>
    <col min="1276" max="1276" width="9.7109375" style="182" customWidth="1"/>
    <col min="1277" max="1277" width="12.42578125" style="182" customWidth="1"/>
    <col min="1278" max="1278" width="8.42578125" style="182" customWidth="1"/>
    <col min="1279" max="1279" width="8.7109375" style="182" customWidth="1"/>
    <col min="1280" max="1280" width="6.85546875" style="182" customWidth="1"/>
    <col min="1281" max="1281" width="9.140625" style="182"/>
    <col min="1282" max="1282" width="19.28515625" style="182" customWidth="1"/>
    <col min="1283" max="1523" width="9.140625" style="182"/>
    <col min="1524" max="1524" width="13.140625" style="182" customWidth="1"/>
    <col min="1525" max="1525" width="10.140625" style="182" bestFit="1" customWidth="1"/>
    <col min="1526" max="1526" width="11.140625" style="182" bestFit="1" customWidth="1"/>
    <col min="1527" max="1527" width="12.42578125" style="182" customWidth="1"/>
    <col min="1528" max="1528" width="10.42578125" style="182" customWidth="1"/>
    <col min="1529" max="1529" width="10" style="182" customWidth="1"/>
    <col min="1530" max="1530" width="9.85546875" style="182" customWidth="1"/>
    <col min="1531" max="1531" width="10.140625" style="182" customWidth="1"/>
    <col min="1532" max="1532" width="9.7109375" style="182" customWidth="1"/>
    <col min="1533" max="1533" width="12.42578125" style="182" customWidth="1"/>
    <col min="1534" max="1534" width="8.42578125" style="182" customWidth="1"/>
    <col min="1535" max="1535" width="8.7109375" style="182" customWidth="1"/>
    <col min="1536" max="1536" width="6.85546875" style="182" customWidth="1"/>
    <col min="1537" max="1537" width="9.140625" style="182"/>
    <col min="1538" max="1538" width="19.28515625" style="182" customWidth="1"/>
    <col min="1539" max="1779" width="9.140625" style="182"/>
    <col min="1780" max="1780" width="13.140625" style="182" customWidth="1"/>
    <col min="1781" max="1781" width="10.140625" style="182" bestFit="1" customWidth="1"/>
    <col min="1782" max="1782" width="11.140625" style="182" bestFit="1" customWidth="1"/>
    <col min="1783" max="1783" width="12.42578125" style="182" customWidth="1"/>
    <col min="1784" max="1784" width="10.42578125" style="182" customWidth="1"/>
    <col min="1785" max="1785" width="10" style="182" customWidth="1"/>
    <col min="1786" max="1786" width="9.85546875" style="182" customWidth="1"/>
    <col min="1787" max="1787" width="10.140625" style="182" customWidth="1"/>
    <col min="1788" max="1788" width="9.7109375" style="182" customWidth="1"/>
    <col min="1789" max="1789" width="12.42578125" style="182" customWidth="1"/>
    <col min="1790" max="1790" width="8.42578125" style="182" customWidth="1"/>
    <col min="1791" max="1791" width="8.7109375" style="182" customWidth="1"/>
    <col min="1792" max="1792" width="6.85546875" style="182" customWidth="1"/>
    <col min="1793" max="1793" width="9.140625" style="182"/>
    <col min="1794" max="1794" width="19.28515625" style="182" customWidth="1"/>
    <col min="1795" max="2035" width="9.140625" style="182"/>
    <col min="2036" max="2036" width="13.140625" style="182" customWidth="1"/>
    <col min="2037" max="2037" width="10.140625" style="182" bestFit="1" customWidth="1"/>
    <col min="2038" max="2038" width="11.140625" style="182" bestFit="1" customWidth="1"/>
    <col min="2039" max="2039" width="12.42578125" style="182" customWidth="1"/>
    <col min="2040" max="2040" width="10.42578125" style="182" customWidth="1"/>
    <col min="2041" max="2041" width="10" style="182" customWidth="1"/>
    <col min="2042" max="2042" width="9.85546875" style="182" customWidth="1"/>
    <col min="2043" max="2043" width="10.140625" style="182" customWidth="1"/>
    <col min="2044" max="2044" width="9.7109375" style="182" customWidth="1"/>
    <col min="2045" max="2045" width="12.42578125" style="182" customWidth="1"/>
    <col min="2046" max="2046" width="8.42578125" style="182" customWidth="1"/>
    <col min="2047" max="2047" width="8.7109375" style="182" customWidth="1"/>
    <col min="2048" max="2048" width="6.85546875" style="182" customWidth="1"/>
    <col min="2049" max="2049" width="9.140625" style="182"/>
    <col min="2050" max="2050" width="19.28515625" style="182" customWidth="1"/>
    <col min="2051" max="2291" width="9.140625" style="182"/>
    <col min="2292" max="2292" width="13.140625" style="182" customWidth="1"/>
    <col min="2293" max="2293" width="10.140625" style="182" bestFit="1" customWidth="1"/>
    <col min="2294" max="2294" width="11.140625" style="182" bestFit="1" customWidth="1"/>
    <col min="2295" max="2295" width="12.42578125" style="182" customWidth="1"/>
    <col min="2296" max="2296" width="10.42578125" style="182" customWidth="1"/>
    <col min="2297" max="2297" width="10" style="182" customWidth="1"/>
    <col min="2298" max="2298" width="9.85546875" style="182" customWidth="1"/>
    <col min="2299" max="2299" width="10.140625" style="182" customWidth="1"/>
    <col min="2300" max="2300" width="9.7109375" style="182" customWidth="1"/>
    <col min="2301" max="2301" width="12.42578125" style="182" customWidth="1"/>
    <col min="2302" max="2302" width="8.42578125" style="182" customWidth="1"/>
    <col min="2303" max="2303" width="8.7109375" style="182" customWidth="1"/>
    <col min="2304" max="2304" width="6.85546875" style="182" customWidth="1"/>
    <col min="2305" max="2305" width="9.140625" style="182"/>
    <col min="2306" max="2306" width="19.28515625" style="182" customWidth="1"/>
    <col min="2307" max="2547" width="9.140625" style="182"/>
    <col min="2548" max="2548" width="13.140625" style="182" customWidth="1"/>
    <col min="2549" max="2549" width="10.140625" style="182" bestFit="1" customWidth="1"/>
    <col min="2550" max="2550" width="11.140625" style="182" bestFit="1" customWidth="1"/>
    <col min="2551" max="2551" width="12.42578125" style="182" customWidth="1"/>
    <col min="2552" max="2552" width="10.42578125" style="182" customWidth="1"/>
    <col min="2553" max="2553" width="10" style="182" customWidth="1"/>
    <col min="2554" max="2554" width="9.85546875" style="182" customWidth="1"/>
    <col min="2555" max="2555" width="10.140625" style="182" customWidth="1"/>
    <col min="2556" max="2556" width="9.7109375" style="182" customWidth="1"/>
    <col min="2557" max="2557" width="12.42578125" style="182" customWidth="1"/>
    <col min="2558" max="2558" width="8.42578125" style="182" customWidth="1"/>
    <col min="2559" max="2559" width="8.7109375" style="182" customWidth="1"/>
    <col min="2560" max="2560" width="6.85546875" style="182" customWidth="1"/>
    <col min="2561" max="2561" width="9.140625" style="182"/>
    <col min="2562" max="2562" width="19.28515625" style="182" customWidth="1"/>
    <col min="2563" max="2803" width="9.140625" style="182"/>
    <col min="2804" max="2804" width="13.140625" style="182" customWidth="1"/>
    <col min="2805" max="2805" width="10.140625" style="182" bestFit="1" customWidth="1"/>
    <col min="2806" max="2806" width="11.140625" style="182" bestFit="1" customWidth="1"/>
    <col min="2807" max="2807" width="12.42578125" style="182" customWidth="1"/>
    <col min="2808" max="2808" width="10.42578125" style="182" customWidth="1"/>
    <col min="2809" max="2809" width="10" style="182" customWidth="1"/>
    <col min="2810" max="2810" width="9.85546875" style="182" customWidth="1"/>
    <col min="2811" max="2811" width="10.140625" style="182" customWidth="1"/>
    <col min="2812" max="2812" width="9.7109375" style="182" customWidth="1"/>
    <col min="2813" max="2813" width="12.42578125" style="182" customWidth="1"/>
    <col min="2814" max="2814" width="8.42578125" style="182" customWidth="1"/>
    <col min="2815" max="2815" width="8.7109375" style="182" customWidth="1"/>
    <col min="2816" max="2816" width="6.85546875" style="182" customWidth="1"/>
    <col min="2817" max="2817" width="9.140625" style="182"/>
    <col min="2818" max="2818" width="19.28515625" style="182" customWidth="1"/>
    <col min="2819" max="3059" width="9.140625" style="182"/>
    <col min="3060" max="3060" width="13.140625" style="182" customWidth="1"/>
    <col min="3061" max="3061" width="10.140625" style="182" bestFit="1" customWidth="1"/>
    <col min="3062" max="3062" width="11.140625" style="182" bestFit="1" customWidth="1"/>
    <col min="3063" max="3063" width="12.42578125" style="182" customWidth="1"/>
    <col min="3064" max="3064" width="10.42578125" style="182" customWidth="1"/>
    <col min="3065" max="3065" width="10" style="182" customWidth="1"/>
    <col min="3066" max="3066" width="9.85546875" style="182" customWidth="1"/>
    <col min="3067" max="3067" width="10.140625" style="182" customWidth="1"/>
    <col min="3068" max="3068" width="9.7109375" style="182" customWidth="1"/>
    <col min="3069" max="3069" width="12.42578125" style="182" customWidth="1"/>
    <col min="3070" max="3070" width="8.42578125" style="182" customWidth="1"/>
    <col min="3071" max="3071" width="8.7109375" style="182" customWidth="1"/>
    <col min="3072" max="3072" width="6.85546875" style="182" customWidth="1"/>
    <col min="3073" max="3073" width="9.140625" style="182"/>
    <col min="3074" max="3074" width="19.28515625" style="182" customWidth="1"/>
    <col min="3075" max="3315" width="9.140625" style="182"/>
    <col min="3316" max="3316" width="13.140625" style="182" customWidth="1"/>
    <col min="3317" max="3317" width="10.140625" style="182" bestFit="1" customWidth="1"/>
    <col min="3318" max="3318" width="11.140625" style="182" bestFit="1" customWidth="1"/>
    <col min="3319" max="3319" width="12.42578125" style="182" customWidth="1"/>
    <col min="3320" max="3320" width="10.42578125" style="182" customWidth="1"/>
    <col min="3321" max="3321" width="10" style="182" customWidth="1"/>
    <col min="3322" max="3322" width="9.85546875" style="182" customWidth="1"/>
    <col min="3323" max="3323" width="10.140625" style="182" customWidth="1"/>
    <col min="3324" max="3324" width="9.7109375" style="182" customWidth="1"/>
    <col min="3325" max="3325" width="12.42578125" style="182" customWidth="1"/>
    <col min="3326" max="3326" width="8.42578125" style="182" customWidth="1"/>
    <col min="3327" max="3327" width="8.7109375" style="182" customWidth="1"/>
    <col min="3328" max="3328" width="6.85546875" style="182" customWidth="1"/>
    <col min="3329" max="3329" width="9.140625" style="182"/>
    <col min="3330" max="3330" width="19.28515625" style="182" customWidth="1"/>
    <col min="3331" max="3571" width="9.140625" style="182"/>
    <col min="3572" max="3572" width="13.140625" style="182" customWidth="1"/>
    <col min="3573" max="3573" width="10.140625" style="182" bestFit="1" customWidth="1"/>
    <col min="3574" max="3574" width="11.140625" style="182" bestFit="1" customWidth="1"/>
    <col min="3575" max="3575" width="12.42578125" style="182" customWidth="1"/>
    <col min="3576" max="3576" width="10.42578125" style="182" customWidth="1"/>
    <col min="3577" max="3577" width="10" style="182" customWidth="1"/>
    <col min="3578" max="3578" width="9.85546875" style="182" customWidth="1"/>
    <col min="3579" max="3579" width="10.140625" style="182" customWidth="1"/>
    <col min="3580" max="3580" width="9.7109375" style="182" customWidth="1"/>
    <col min="3581" max="3581" width="12.42578125" style="182" customWidth="1"/>
    <col min="3582" max="3582" width="8.42578125" style="182" customWidth="1"/>
    <col min="3583" max="3583" width="8.7109375" style="182" customWidth="1"/>
    <col min="3584" max="3584" width="6.85546875" style="182" customWidth="1"/>
    <col min="3585" max="3585" width="9.140625" style="182"/>
    <col min="3586" max="3586" width="19.28515625" style="182" customWidth="1"/>
    <col min="3587" max="3827" width="9.140625" style="182"/>
    <col min="3828" max="3828" width="13.140625" style="182" customWidth="1"/>
    <col min="3829" max="3829" width="10.140625" style="182" bestFit="1" customWidth="1"/>
    <col min="3830" max="3830" width="11.140625" style="182" bestFit="1" customWidth="1"/>
    <col min="3831" max="3831" width="12.42578125" style="182" customWidth="1"/>
    <col min="3832" max="3832" width="10.42578125" style="182" customWidth="1"/>
    <col min="3833" max="3833" width="10" style="182" customWidth="1"/>
    <col min="3834" max="3834" width="9.85546875" style="182" customWidth="1"/>
    <col min="3835" max="3835" width="10.140625" style="182" customWidth="1"/>
    <col min="3836" max="3836" width="9.7109375" style="182" customWidth="1"/>
    <col min="3837" max="3837" width="12.42578125" style="182" customWidth="1"/>
    <col min="3838" max="3838" width="8.42578125" style="182" customWidth="1"/>
    <col min="3839" max="3839" width="8.7109375" style="182" customWidth="1"/>
    <col min="3840" max="3840" width="6.85546875" style="182" customWidth="1"/>
    <col min="3841" max="3841" width="9.140625" style="182"/>
    <col min="3842" max="3842" width="19.28515625" style="182" customWidth="1"/>
    <col min="3843" max="4083" width="9.140625" style="182"/>
    <col min="4084" max="4084" width="13.140625" style="182" customWidth="1"/>
    <col min="4085" max="4085" width="10.140625" style="182" bestFit="1" customWidth="1"/>
    <col min="4086" max="4086" width="11.140625" style="182" bestFit="1" customWidth="1"/>
    <col min="4087" max="4087" width="12.42578125" style="182" customWidth="1"/>
    <col min="4088" max="4088" width="10.42578125" style="182" customWidth="1"/>
    <col min="4089" max="4089" width="10" style="182" customWidth="1"/>
    <col min="4090" max="4090" width="9.85546875" style="182" customWidth="1"/>
    <col min="4091" max="4091" width="10.140625" style="182" customWidth="1"/>
    <col min="4092" max="4092" width="9.7109375" style="182" customWidth="1"/>
    <col min="4093" max="4093" width="12.42578125" style="182" customWidth="1"/>
    <col min="4094" max="4094" width="8.42578125" style="182" customWidth="1"/>
    <col min="4095" max="4095" width="8.7109375" style="182" customWidth="1"/>
    <col min="4096" max="4096" width="6.85546875" style="182" customWidth="1"/>
    <col min="4097" max="4097" width="9.140625" style="182"/>
    <col min="4098" max="4098" width="19.28515625" style="182" customWidth="1"/>
    <col min="4099" max="4339" width="9.140625" style="182"/>
    <col min="4340" max="4340" width="13.140625" style="182" customWidth="1"/>
    <col min="4341" max="4341" width="10.140625" style="182" bestFit="1" customWidth="1"/>
    <col min="4342" max="4342" width="11.140625" style="182" bestFit="1" customWidth="1"/>
    <col min="4343" max="4343" width="12.42578125" style="182" customWidth="1"/>
    <col min="4344" max="4344" width="10.42578125" style="182" customWidth="1"/>
    <col min="4345" max="4345" width="10" style="182" customWidth="1"/>
    <col min="4346" max="4346" width="9.85546875" style="182" customWidth="1"/>
    <col min="4347" max="4347" width="10.140625" style="182" customWidth="1"/>
    <col min="4348" max="4348" width="9.7109375" style="182" customWidth="1"/>
    <col min="4349" max="4349" width="12.42578125" style="182" customWidth="1"/>
    <col min="4350" max="4350" width="8.42578125" style="182" customWidth="1"/>
    <col min="4351" max="4351" width="8.7109375" style="182" customWidth="1"/>
    <col min="4352" max="4352" width="6.85546875" style="182" customWidth="1"/>
    <col min="4353" max="4353" width="9.140625" style="182"/>
    <col min="4354" max="4354" width="19.28515625" style="182" customWidth="1"/>
    <col min="4355" max="4595" width="9.140625" style="182"/>
    <col min="4596" max="4596" width="13.140625" style="182" customWidth="1"/>
    <col min="4597" max="4597" width="10.140625" style="182" bestFit="1" customWidth="1"/>
    <col min="4598" max="4598" width="11.140625" style="182" bestFit="1" customWidth="1"/>
    <col min="4599" max="4599" width="12.42578125" style="182" customWidth="1"/>
    <col min="4600" max="4600" width="10.42578125" style="182" customWidth="1"/>
    <col min="4601" max="4601" width="10" style="182" customWidth="1"/>
    <col min="4602" max="4602" width="9.85546875" style="182" customWidth="1"/>
    <col min="4603" max="4603" width="10.140625" style="182" customWidth="1"/>
    <col min="4604" max="4604" width="9.7109375" style="182" customWidth="1"/>
    <col min="4605" max="4605" width="12.42578125" style="182" customWidth="1"/>
    <col min="4606" max="4606" width="8.42578125" style="182" customWidth="1"/>
    <col min="4607" max="4607" width="8.7109375" style="182" customWidth="1"/>
    <col min="4608" max="4608" width="6.85546875" style="182" customWidth="1"/>
    <col min="4609" max="4609" width="9.140625" style="182"/>
    <col min="4610" max="4610" width="19.28515625" style="182" customWidth="1"/>
    <col min="4611" max="4851" width="9.140625" style="182"/>
    <col min="4852" max="4852" width="13.140625" style="182" customWidth="1"/>
    <col min="4853" max="4853" width="10.140625" style="182" bestFit="1" customWidth="1"/>
    <col min="4854" max="4854" width="11.140625" style="182" bestFit="1" customWidth="1"/>
    <col min="4855" max="4855" width="12.42578125" style="182" customWidth="1"/>
    <col min="4856" max="4856" width="10.42578125" style="182" customWidth="1"/>
    <col min="4857" max="4857" width="10" style="182" customWidth="1"/>
    <col min="4858" max="4858" width="9.85546875" style="182" customWidth="1"/>
    <col min="4859" max="4859" width="10.140625" style="182" customWidth="1"/>
    <col min="4860" max="4860" width="9.7109375" style="182" customWidth="1"/>
    <col min="4861" max="4861" width="12.42578125" style="182" customWidth="1"/>
    <col min="4862" max="4862" width="8.42578125" style="182" customWidth="1"/>
    <col min="4863" max="4863" width="8.7109375" style="182" customWidth="1"/>
    <col min="4864" max="4864" width="6.85546875" style="182" customWidth="1"/>
    <col min="4865" max="4865" width="9.140625" style="182"/>
    <col min="4866" max="4866" width="19.28515625" style="182" customWidth="1"/>
    <col min="4867" max="5107" width="9.140625" style="182"/>
    <col min="5108" max="5108" width="13.140625" style="182" customWidth="1"/>
    <col min="5109" max="5109" width="10.140625" style="182" bestFit="1" customWidth="1"/>
    <col min="5110" max="5110" width="11.140625" style="182" bestFit="1" customWidth="1"/>
    <col min="5111" max="5111" width="12.42578125" style="182" customWidth="1"/>
    <col min="5112" max="5112" width="10.42578125" style="182" customWidth="1"/>
    <col min="5113" max="5113" width="10" style="182" customWidth="1"/>
    <col min="5114" max="5114" width="9.85546875" style="182" customWidth="1"/>
    <col min="5115" max="5115" width="10.140625" style="182" customWidth="1"/>
    <col min="5116" max="5116" width="9.7109375" style="182" customWidth="1"/>
    <col min="5117" max="5117" width="12.42578125" style="182" customWidth="1"/>
    <col min="5118" max="5118" width="8.42578125" style="182" customWidth="1"/>
    <col min="5119" max="5119" width="8.7109375" style="182" customWidth="1"/>
    <col min="5120" max="5120" width="6.85546875" style="182" customWidth="1"/>
    <col min="5121" max="5121" width="9.140625" style="182"/>
    <col min="5122" max="5122" width="19.28515625" style="182" customWidth="1"/>
    <col min="5123" max="5363" width="9.140625" style="182"/>
    <col min="5364" max="5364" width="13.140625" style="182" customWidth="1"/>
    <col min="5365" max="5365" width="10.140625" style="182" bestFit="1" customWidth="1"/>
    <col min="5366" max="5366" width="11.140625" style="182" bestFit="1" customWidth="1"/>
    <col min="5367" max="5367" width="12.42578125" style="182" customWidth="1"/>
    <col min="5368" max="5368" width="10.42578125" style="182" customWidth="1"/>
    <col min="5369" max="5369" width="10" style="182" customWidth="1"/>
    <col min="5370" max="5370" width="9.85546875" style="182" customWidth="1"/>
    <col min="5371" max="5371" width="10.140625" style="182" customWidth="1"/>
    <col min="5372" max="5372" width="9.7109375" style="182" customWidth="1"/>
    <col min="5373" max="5373" width="12.42578125" style="182" customWidth="1"/>
    <col min="5374" max="5374" width="8.42578125" style="182" customWidth="1"/>
    <col min="5375" max="5375" width="8.7109375" style="182" customWidth="1"/>
    <col min="5376" max="5376" width="6.85546875" style="182" customWidth="1"/>
    <col min="5377" max="5377" width="9.140625" style="182"/>
    <col min="5378" max="5378" width="19.28515625" style="182" customWidth="1"/>
    <col min="5379" max="5619" width="9.140625" style="182"/>
    <col min="5620" max="5620" width="13.140625" style="182" customWidth="1"/>
    <col min="5621" max="5621" width="10.140625" style="182" bestFit="1" customWidth="1"/>
    <col min="5622" max="5622" width="11.140625" style="182" bestFit="1" customWidth="1"/>
    <col min="5623" max="5623" width="12.42578125" style="182" customWidth="1"/>
    <col min="5624" max="5624" width="10.42578125" style="182" customWidth="1"/>
    <col min="5625" max="5625" width="10" style="182" customWidth="1"/>
    <col min="5626" max="5626" width="9.85546875" style="182" customWidth="1"/>
    <col min="5627" max="5627" width="10.140625" style="182" customWidth="1"/>
    <col min="5628" max="5628" width="9.7109375" style="182" customWidth="1"/>
    <col min="5629" max="5629" width="12.42578125" style="182" customWidth="1"/>
    <col min="5630" max="5630" width="8.42578125" style="182" customWidth="1"/>
    <col min="5631" max="5631" width="8.7109375" style="182" customWidth="1"/>
    <col min="5632" max="5632" width="6.85546875" style="182" customWidth="1"/>
    <col min="5633" max="5633" width="9.140625" style="182"/>
    <col min="5634" max="5634" width="19.28515625" style="182" customWidth="1"/>
    <col min="5635" max="5875" width="9.140625" style="182"/>
    <col min="5876" max="5876" width="13.140625" style="182" customWidth="1"/>
    <col min="5877" max="5877" width="10.140625" style="182" bestFit="1" customWidth="1"/>
    <col min="5878" max="5878" width="11.140625" style="182" bestFit="1" customWidth="1"/>
    <col min="5879" max="5879" width="12.42578125" style="182" customWidth="1"/>
    <col min="5880" max="5880" width="10.42578125" style="182" customWidth="1"/>
    <col min="5881" max="5881" width="10" style="182" customWidth="1"/>
    <col min="5882" max="5882" width="9.85546875" style="182" customWidth="1"/>
    <col min="5883" max="5883" width="10.140625" style="182" customWidth="1"/>
    <col min="5884" max="5884" width="9.7109375" style="182" customWidth="1"/>
    <col min="5885" max="5885" width="12.42578125" style="182" customWidth="1"/>
    <col min="5886" max="5886" width="8.42578125" style="182" customWidth="1"/>
    <col min="5887" max="5887" width="8.7109375" style="182" customWidth="1"/>
    <col min="5888" max="5888" width="6.85546875" style="182" customWidth="1"/>
    <col min="5889" max="5889" width="9.140625" style="182"/>
    <col min="5890" max="5890" width="19.28515625" style="182" customWidth="1"/>
    <col min="5891" max="6131" width="9.140625" style="182"/>
    <col min="6132" max="6132" width="13.140625" style="182" customWidth="1"/>
    <col min="6133" max="6133" width="10.140625" style="182" bestFit="1" customWidth="1"/>
    <col min="6134" max="6134" width="11.140625" style="182" bestFit="1" customWidth="1"/>
    <col min="6135" max="6135" width="12.42578125" style="182" customWidth="1"/>
    <col min="6136" max="6136" width="10.42578125" style="182" customWidth="1"/>
    <col min="6137" max="6137" width="10" style="182" customWidth="1"/>
    <col min="6138" max="6138" width="9.85546875" style="182" customWidth="1"/>
    <col min="6139" max="6139" width="10.140625" style="182" customWidth="1"/>
    <col min="6140" max="6140" width="9.7109375" style="182" customWidth="1"/>
    <col min="6141" max="6141" width="12.42578125" style="182" customWidth="1"/>
    <col min="6142" max="6142" width="8.42578125" style="182" customWidth="1"/>
    <col min="6143" max="6143" width="8.7109375" style="182" customWidth="1"/>
    <col min="6144" max="6144" width="6.85546875" style="182" customWidth="1"/>
    <col min="6145" max="6145" width="9.140625" style="182"/>
    <col min="6146" max="6146" width="19.28515625" style="182" customWidth="1"/>
    <col min="6147" max="6387" width="9.140625" style="182"/>
    <col min="6388" max="6388" width="13.140625" style="182" customWidth="1"/>
    <col min="6389" max="6389" width="10.140625" style="182" bestFit="1" customWidth="1"/>
    <col min="6390" max="6390" width="11.140625" style="182" bestFit="1" customWidth="1"/>
    <col min="6391" max="6391" width="12.42578125" style="182" customWidth="1"/>
    <col min="6392" max="6392" width="10.42578125" style="182" customWidth="1"/>
    <col min="6393" max="6393" width="10" style="182" customWidth="1"/>
    <col min="6394" max="6394" width="9.85546875" style="182" customWidth="1"/>
    <col min="6395" max="6395" width="10.140625" style="182" customWidth="1"/>
    <col min="6396" max="6396" width="9.7109375" style="182" customWidth="1"/>
    <col min="6397" max="6397" width="12.42578125" style="182" customWidth="1"/>
    <col min="6398" max="6398" width="8.42578125" style="182" customWidth="1"/>
    <col min="6399" max="6399" width="8.7109375" style="182" customWidth="1"/>
    <col min="6400" max="6400" width="6.85546875" style="182" customWidth="1"/>
    <col min="6401" max="6401" width="9.140625" style="182"/>
    <col min="6402" max="6402" width="19.28515625" style="182" customWidth="1"/>
    <col min="6403" max="6643" width="9.140625" style="182"/>
    <col min="6644" max="6644" width="13.140625" style="182" customWidth="1"/>
    <col min="6645" max="6645" width="10.140625" style="182" bestFit="1" customWidth="1"/>
    <col min="6646" max="6646" width="11.140625" style="182" bestFit="1" customWidth="1"/>
    <col min="6647" max="6647" width="12.42578125" style="182" customWidth="1"/>
    <col min="6648" max="6648" width="10.42578125" style="182" customWidth="1"/>
    <col min="6649" max="6649" width="10" style="182" customWidth="1"/>
    <col min="6650" max="6650" width="9.85546875" style="182" customWidth="1"/>
    <col min="6651" max="6651" width="10.140625" style="182" customWidth="1"/>
    <col min="6652" max="6652" width="9.7109375" style="182" customWidth="1"/>
    <col min="6653" max="6653" width="12.42578125" style="182" customWidth="1"/>
    <col min="6654" max="6654" width="8.42578125" style="182" customWidth="1"/>
    <col min="6655" max="6655" width="8.7109375" style="182" customWidth="1"/>
    <col min="6656" max="6656" width="6.85546875" style="182" customWidth="1"/>
    <col min="6657" max="6657" width="9.140625" style="182"/>
    <col min="6658" max="6658" width="19.28515625" style="182" customWidth="1"/>
    <col min="6659" max="6899" width="9.140625" style="182"/>
    <col min="6900" max="6900" width="13.140625" style="182" customWidth="1"/>
    <col min="6901" max="6901" width="10.140625" style="182" bestFit="1" customWidth="1"/>
    <col min="6902" max="6902" width="11.140625" style="182" bestFit="1" customWidth="1"/>
    <col min="6903" max="6903" width="12.42578125" style="182" customWidth="1"/>
    <col min="6904" max="6904" width="10.42578125" style="182" customWidth="1"/>
    <col min="6905" max="6905" width="10" style="182" customWidth="1"/>
    <col min="6906" max="6906" width="9.85546875" style="182" customWidth="1"/>
    <col min="6907" max="6907" width="10.140625" style="182" customWidth="1"/>
    <col min="6908" max="6908" width="9.7109375" style="182" customWidth="1"/>
    <col min="6909" max="6909" width="12.42578125" style="182" customWidth="1"/>
    <col min="6910" max="6910" width="8.42578125" style="182" customWidth="1"/>
    <col min="6911" max="6911" width="8.7109375" style="182" customWidth="1"/>
    <col min="6912" max="6912" width="6.85546875" style="182" customWidth="1"/>
    <col min="6913" max="6913" width="9.140625" style="182"/>
    <col min="6914" max="6914" width="19.28515625" style="182" customWidth="1"/>
    <col min="6915" max="7155" width="9.140625" style="182"/>
    <col min="7156" max="7156" width="13.140625" style="182" customWidth="1"/>
    <col min="7157" max="7157" width="10.140625" style="182" bestFit="1" customWidth="1"/>
    <col min="7158" max="7158" width="11.140625" style="182" bestFit="1" customWidth="1"/>
    <col min="7159" max="7159" width="12.42578125" style="182" customWidth="1"/>
    <col min="7160" max="7160" width="10.42578125" style="182" customWidth="1"/>
    <col min="7161" max="7161" width="10" style="182" customWidth="1"/>
    <col min="7162" max="7162" width="9.85546875" style="182" customWidth="1"/>
    <col min="7163" max="7163" width="10.140625" style="182" customWidth="1"/>
    <col min="7164" max="7164" width="9.7109375" style="182" customWidth="1"/>
    <col min="7165" max="7165" width="12.42578125" style="182" customWidth="1"/>
    <col min="7166" max="7166" width="8.42578125" style="182" customWidth="1"/>
    <col min="7167" max="7167" width="8.7109375" style="182" customWidth="1"/>
    <col min="7168" max="7168" width="6.85546875" style="182" customWidth="1"/>
    <col min="7169" max="7169" width="9.140625" style="182"/>
    <col min="7170" max="7170" width="19.28515625" style="182" customWidth="1"/>
    <col min="7171" max="7411" width="9.140625" style="182"/>
    <col min="7412" max="7412" width="13.140625" style="182" customWidth="1"/>
    <col min="7413" max="7413" width="10.140625" style="182" bestFit="1" customWidth="1"/>
    <col min="7414" max="7414" width="11.140625" style="182" bestFit="1" customWidth="1"/>
    <col min="7415" max="7415" width="12.42578125" style="182" customWidth="1"/>
    <col min="7416" max="7416" width="10.42578125" style="182" customWidth="1"/>
    <col min="7417" max="7417" width="10" style="182" customWidth="1"/>
    <col min="7418" max="7418" width="9.85546875" style="182" customWidth="1"/>
    <col min="7419" max="7419" width="10.140625" style="182" customWidth="1"/>
    <col min="7420" max="7420" width="9.7109375" style="182" customWidth="1"/>
    <col min="7421" max="7421" width="12.42578125" style="182" customWidth="1"/>
    <col min="7422" max="7422" width="8.42578125" style="182" customWidth="1"/>
    <col min="7423" max="7423" width="8.7109375" style="182" customWidth="1"/>
    <col min="7424" max="7424" width="6.85546875" style="182" customWidth="1"/>
    <col min="7425" max="7425" width="9.140625" style="182"/>
    <col min="7426" max="7426" width="19.28515625" style="182" customWidth="1"/>
    <col min="7427" max="7667" width="9.140625" style="182"/>
    <col min="7668" max="7668" width="13.140625" style="182" customWidth="1"/>
    <col min="7669" max="7669" width="10.140625" style="182" bestFit="1" customWidth="1"/>
    <col min="7670" max="7670" width="11.140625" style="182" bestFit="1" customWidth="1"/>
    <col min="7671" max="7671" width="12.42578125" style="182" customWidth="1"/>
    <col min="7672" max="7672" width="10.42578125" style="182" customWidth="1"/>
    <col min="7673" max="7673" width="10" style="182" customWidth="1"/>
    <col min="7674" max="7674" width="9.85546875" style="182" customWidth="1"/>
    <col min="7675" max="7675" width="10.140625" style="182" customWidth="1"/>
    <col min="7676" max="7676" width="9.7109375" style="182" customWidth="1"/>
    <col min="7677" max="7677" width="12.42578125" style="182" customWidth="1"/>
    <col min="7678" max="7678" width="8.42578125" style="182" customWidth="1"/>
    <col min="7679" max="7679" width="8.7109375" style="182" customWidth="1"/>
    <col min="7680" max="7680" width="6.85546875" style="182" customWidth="1"/>
    <col min="7681" max="7681" width="9.140625" style="182"/>
    <col min="7682" max="7682" width="19.28515625" style="182" customWidth="1"/>
    <col min="7683" max="7923" width="9.140625" style="182"/>
    <col min="7924" max="7924" width="13.140625" style="182" customWidth="1"/>
    <col min="7925" max="7925" width="10.140625" style="182" bestFit="1" customWidth="1"/>
    <col min="7926" max="7926" width="11.140625" style="182" bestFit="1" customWidth="1"/>
    <col min="7927" max="7927" width="12.42578125" style="182" customWidth="1"/>
    <col min="7928" max="7928" width="10.42578125" style="182" customWidth="1"/>
    <col min="7929" max="7929" width="10" style="182" customWidth="1"/>
    <col min="7930" max="7930" width="9.85546875" style="182" customWidth="1"/>
    <col min="7931" max="7931" width="10.140625" style="182" customWidth="1"/>
    <col min="7932" max="7932" width="9.7109375" style="182" customWidth="1"/>
    <col min="7933" max="7933" width="12.42578125" style="182" customWidth="1"/>
    <col min="7934" max="7934" width="8.42578125" style="182" customWidth="1"/>
    <col min="7935" max="7935" width="8.7109375" style="182" customWidth="1"/>
    <col min="7936" max="7936" width="6.85546875" style="182" customWidth="1"/>
    <col min="7937" max="7937" width="9.140625" style="182"/>
    <col min="7938" max="7938" width="19.28515625" style="182" customWidth="1"/>
    <col min="7939" max="8179" width="9.140625" style="182"/>
    <col min="8180" max="8180" width="13.140625" style="182" customWidth="1"/>
    <col min="8181" max="8181" width="10.140625" style="182" bestFit="1" customWidth="1"/>
    <col min="8182" max="8182" width="11.140625" style="182" bestFit="1" customWidth="1"/>
    <col min="8183" max="8183" width="12.42578125" style="182" customWidth="1"/>
    <col min="8184" max="8184" width="10.42578125" style="182" customWidth="1"/>
    <col min="8185" max="8185" width="10" style="182" customWidth="1"/>
    <col min="8186" max="8186" width="9.85546875" style="182" customWidth="1"/>
    <col min="8187" max="8187" width="10.140625" style="182" customWidth="1"/>
    <col min="8188" max="8188" width="9.7109375" style="182" customWidth="1"/>
    <col min="8189" max="8189" width="12.42578125" style="182" customWidth="1"/>
    <col min="8190" max="8190" width="8.42578125" style="182" customWidth="1"/>
    <col min="8191" max="8191" width="8.7109375" style="182" customWidth="1"/>
    <col min="8192" max="8192" width="6.85546875" style="182" customWidth="1"/>
    <col min="8193" max="8193" width="9.140625" style="182"/>
    <col min="8194" max="8194" width="19.28515625" style="182" customWidth="1"/>
    <col min="8195" max="8435" width="9.140625" style="182"/>
    <col min="8436" max="8436" width="13.140625" style="182" customWidth="1"/>
    <col min="8437" max="8437" width="10.140625" style="182" bestFit="1" customWidth="1"/>
    <col min="8438" max="8438" width="11.140625" style="182" bestFit="1" customWidth="1"/>
    <col min="8439" max="8439" width="12.42578125" style="182" customWidth="1"/>
    <col min="8440" max="8440" width="10.42578125" style="182" customWidth="1"/>
    <col min="8441" max="8441" width="10" style="182" customWidth="1"/>
    <col min="8442" max="8442" width="9.85546875" style="182" customWidth="1"/>
    <col min="8443" max="8443" width="10.140625" style="182" customWidth="1"/>
    <col min="8444" max="8444" width="9.7109375" style="182" customWidth="1"/>
    <col min="8445" max="8445" width="12.42578125" style="182" customWidth="1"/>
    <col min="8446" max="8446" width="8.42578125" style="182" customWidth="1"/>
    <col min="8447" max="8447" width="8.7109375" style="182" customWidth="1"/>
    <col min="8448" max="8448" width="6.85546875" style="182" customWidth="1"/>
    <col min="8449" max="8449" width="9.140625" style="182"/>
    <col min="8450" max="8450" width="19.28515625" style="182" customWidth="1"/>
    <col min="8451" max="8691" width="9.140625" style="182"/>
    <col min="8692" max="8692" width="13.140625" style="182" customWidth="1"/>
    <col min="8693" max="8693" width="10.140625" style="182" bestFit="1" customWidth="1"/>
    <col min="8694" max="8694" width="11.140625" style="182" bestFit="1" customWidth="1"/>
    <col min="8695" max="8695" width="12.42578125" style="182" customWidth="1"/>
    <col min="8696" max="8696" width="10.42578125" style="182" customWidth="1"/>
    <col min="8697" max="8697" width="10" style="182" customWidth="1"/>
    <col min="8698" max="8698" width="9.85546875" style="182" customWidth="1"/>
    <col min="8699" max="8699" width="10.140625" style="182" customWidth="1"/>
    <col min="8700" max="8700" width="9.7109375" style="182" customWidth="1"/>
    <col min="8701" max="8701" width="12.42578125" style="182" customWidth="1"/>
    <col min="8702" max="8702" width="8.42578125" style="182" customWidth="1"/>
    <col min="8703" max="8703" width="8.7109375" style="182" customWidth="1"/>
    <col min="8704" max="8704" width="6.85546875" style="182" customWidth="1"/>
    <col min="8705" max="8705" width="9.140625" style="182"/>
    <col min="8706" max="8706" width="19.28515625" style="182" customWidth="1"/>
    <col min="8707" max="8947" width="9.140625" style="182"/>
    <col min="8948" max="8948" width="13.140625" style="182" customWidth="1"/>
    <col min="8949" max="8949" width="10.140625" style="182" bestFit="1" customWidth="1"/>
    <col min="8950" max="8950" width="11.140625" style="182" bestFit="1" customWidth="1"/>
    <col min="8951" max="8951" width="12.42578125" style="182" customWidth="1"/>
    <col min="8952" max="8952" width="10.42578125" style="182" customWidth="1"/>
    <col min="8953" max="8953" width="10" style="182" customWidth="1"/>
    <col min="8954" max="8954" width="9.85546875" style="182" customWidth="1"/>
    <col min="8955" max="8955" width="10.140625" style="182" customWidth="1"/>
    <col min="8956" max="8956" width="9.7109375" style="182" customWidth="1"/>
    <col min="8957" max="8957" width="12.42578125" style="182" customWidth="1"/>
    <col min="8958" max="8958" width="8.42578125" style="182" customWidth="1"/>
    <col min="8959" max="8959" width="8.7109375" style="182" customWidth="1"/>
    <col min="8960" max="8960" width="6.85546875" style="182" customWidth="1"/>
    <col min="8961" max="8961" width="9.140625" style="182"/>
    <col min="8962" max="8962" width="19.28515625" style="182" customWidth="1"/>
    <col min="8963" max="9203" width="9.140625" style="182"/>
    <col min="9204" max="9204" width="13.140625" style="182" customWidth="1"/>
    <col min="9205" max="9205" width="10.140625" style="182" bestFit="1" customWidth="1"/>
    <col min="9206" max="9206" width="11.140625" style="182" bestFit="1" customWidth="1"/>
    <col min="9207" max="9207" width="12.42578125" style="182" customWidth="1"/>
    <col min="9208" max="9208" width="10.42578125" style="182" customWidth="1"/>
    <col min="9209" max="9209" width="10" style="182" customWidth="1"/>
    <col min="9210" max="9210" width="9.85546875" style="182" customWidth="1"/>
    <col min="9211" max="9211" width="10.140625" style="182" customWidth="1"/>
    <col min="9212" max="9212" width="9.7109375" style="182" customWidth="1"/>
    <col min="9213" max="9213" width="12.42578125" style="182" customWidth="1"/>
    <col min="9214" max="9214" width="8.42578125" style="182" customWidth="1"/>
    <col min="9215" max="9215" width="8.7109375" style="182" customWidth="1"/>
    <col min="9216" max="9216" width="6.85546875" style="182" customWidth="1"/>
    <col min="9217" max="9217" width="9.140625" style="182"/>
    <col min="9218" max="9218" width="19.28515625" style="182" customWidth="1"/>
    <col min="9219" max="9459" width="9.140625" style="182"/>
    <col min="9460" max="9460" width="13.140625" style="182" customWidth="1"/>
    <col min="9461" max="9461" width="10.140625" style="182" bestFit="1" customWidth="1"/>
    <col min="9462" max="9462" width="11.140625" style="182" bestFit="1" customWidth="1"/>
    <col min="9463" max="9463" width="12.42578125" style="182" customWidth="1"/>
    <col min="9464" max="9464" width="10.42578125" style="182" customWidth="1"/>
    <col min="9465" max="9465" width="10" style="182" customWidth="1"/>
    <col min="9466" max="9466" width="9.85546875" style="182" customWidth="1"/>
    <col min="9467" max="9467" width="10.140625" style="182" customWidth="1"/>
    <col min="9468" max="9468" width="9.7109375" style="182" customWidth="1"/>
    <col min="9469" max="9469" width="12.42578125" style="182" customWidth="1"/>
    <col min="9470" max="9470" width="8.42578125" style="182" customWidth="1"/>
    <col min="9471" max="9471" width="8.7109375" style="182" customWidth="1"/>
    <col min="9472" max="9472" width="6.85546875" style="182" customWidth="1"/>
    <col min="9473" max="9473" width="9.140625" style="182"/>
    <col min="9474" max="9474" width="19.28515625" style="182" customWidth="1"/>
    <col min="9475" max="9715" width="9.140625" style="182"/>
    <col min="9716" max="9716" width="13.140625" style="182" customWidth="1"/>
    <col min="9717" max="9717" width="10.140625" style="182" bestFit="1" customWidth="1"/>
    <col min="9718" max="9718" width="11.140625" style="182" bestFit="1" customWidth="1"/>
    <col min="9719" max="9719" width="12.42578125" style="182" customWidth="1"/>
    <col min="9720" max="9720" width="10.42578125" style="182" customWidth="1"/>
    <col min="9721" max="9721" width="10" style="182" customWidth="1"/>
    <col min="9722" max="9722" width="9.85546875" style="182" customWidth="1"/>
    <col min="9723" max="9723" width="10.140625" style="182" customWidth="1"/>
    <col min="9724" max="9724" width="9.7109375" style="182" customWidth="1"/>
    <col min="9725" max="9725" width="12.42578125" style="182" customWidth="1"/>
    <col min="9726" max="9726" width="8.42578125" style="182" customWidth="1"/>
    <col min="9727" max="9727" width="8.7109375" style="182" customWidth="1"/>
    <col min="9728" max="9728" width="6.85546875" style="182" customWidth="1"/>
    <col min="9729" max="9729" width="9.140625" style="182"/>
    <col min="9730" max="9730" width="19.28515625" style="182" customWidth="1"/>
    <col min="9731" max="9971" width="9.140625" style="182"/>
    <col min="9972" max="9972" width="13.140625" style="182" customWidth="1"/>
    <col min="9973" max="9973" width="10.140625" style="182" bestFit="1" customWidth="1"/>
    <col min="9974" max="9974" width="11.140625" style="182" bestFit="1" customWidth="1"/>
    <col min="9975" max="9975" width="12.42578125" style="182" customWidth="1"/>
    <col min="9976" max="9976" width="10.42578125" style="182" customWidth="1"/>
    <col min="9977" max="9977" width="10" style="182" customWidth="1"/>
    <col min="9978" max="9978" width="9.85546875" style="182" customWidth="1"/>
    <col min="9979" max="9979" width="10.140625" style="182" customWidth="1"/>
    <col min="9980" max="9980" width="9.7109375" style="182" customWidth="1"/>
    <col min="9981" max="9981" width="12.42578125" style="182" customWidth="1"/>
    <col min="9982" max="9982" width="8.42578125" style="182" customWidth="1"/>
    <col min="9983" max="9983" width="8.7109375" style="182" customWidth="1"/>
    <col min="9984" max="9984" width="6.85546875" style="182" customWidth="1"/>
    <col min="9985" max="9985" width="9.140625" style="182"/>
    <col min="9986" max="9986" width="19.28515625" style="182" customWidth="1"/>
    <col min="9987" max="10227" width="9.140625" style="182"/>
    <col min="10228" max="10228" width="13.140625" style="182" customWidth="1"/>
    <col min="10229" max="10229" width="10.140625" style="182" bestFit="1" customWidth="1"/>
    <col min="10230" max="10230" width="11.140625" style="182" bestFit="1" customWidth="1"/>
    <col min="10231" max="10231" width="12.42578125" style="182" customWidth="1"/>
    <col min="10232" max="10232" width="10.42578125" style="182" customWidth="1"/>
    <col min="10233" max="10233" width="10" style="182" customWidth="1"/>
    <col min="10234" max="10234" width="9.85546875" style="182" customWidth="1"/>
    <col min="10235" max="10235" width="10.140625" style="182" customWidth="1"/>
    <col min="10236" max="10236" width="9.7109375" style="182" customWidth="1"/>
    <col min="10237" max="10237" width="12.42578125" style="182" customWidth="1"/>
    <col min="10238" max="10238" width="8.42578125" style="182" customWidth="1"/>
    <col min="10239" max="10239" width="8.7109375" style="182" customWidth="1"/>
    <col min="10240" max="10240" width="6.85546875" style="182" customWidth="1"/>
    <col min="10241" max="10241" width="9.140625" style="182"/>
    <col min="10242" max="10242" width="19.28515625" style="182" customWidth="1"/>
    <col min="10243" max="10483" width="9.140625" style="182"/>
    <col min="10484" max="10484" width="13.140625" style="182" customWidth="1"/>
    <col min="10485" max="10485" width="10.140625" style="182" bestFit="1" customWidth="1"/>
    <col min="10486" max="10486" width="11.140625" style="182" bestFit="1" customWidth="1"/>
    <col min="10487" max="10487" width="12.42578125" style="182" customWidth="1"/>
    <col min="10488" max="10488" width="10.42578125" style="182" customWidth="1"/>
    <col min="10489" max="10489" width="10" style="182" customWidth="1"/>
    <col min="10490" max="10490" width="9.85546875" style="182" customWidth="1"/>
    <col min="10491" max="10491" width="10.140625" style="182" customWidth="1"/>
    <col min="10492" max="10492" width="9.7109375" style="182" customWidth="1"/>
    <col min="10493" max="10493" width="12.42578125" style="182" customWidth="1"/>
    <col min="10494" max="10494" width="8.42578125" style="182" customWidth="1"/>
    <col min="10495" max="10495" width="8.7109375" style="182" customWidth="1"/>
    <col min="10496" max="10496" width="6.85546875" style="182" customWidth="1"/>
    <col min="10497" max="10497" width="9.140625" style="182"/>
    <col min="10498" max="10498" width="19.28515625" style="182" customWidth="1"/>
    <col min="10499" max="10739" width="9.140625" style="182"/>
    <col min="10740" max="10740" width="13.140625" style="182" customWidth="1"/>
    <col min="10741" max="10741" width="10.140625" style="182" bestFit="1" customWidth="1"/>
    <col min="10742" max="10742" width="11.140625" style="182" bestFit="1" customWidth="1"/>
    <col min="10743" max="10743" width="12.42578125" style="182" customWidth="1"/>
    <col min="10744" max="10744" width="10.42578125" style="182" customWidth="1"/>
    <col min="10745" max="10745" width="10" style="182" customWidth="1"/>
    <col min="10746" max="10746" width="9.85546875" style="182" customWidth="1"/>
    <col min="10747" max="10747" width="10.140625" style="182" customWidth="1"/>
    <col min="10748" max="10748" width="9.7109375" style="182" customWidth="1"/>
    <col min="10749" max="10749" width="12.42578125" style="182" customWidth="1"/>
    <col min="10750" max="10750" width="8.42578125" style="182" customWidth="1"/>
    <col min="10751" max="10751" width="8.7109375" style="182" customWidth="1"/>
    <col min="10752" max="10752" width="6.85546875" style="182" customWidth="1"/>
    <col min="10753" max="10753" width="9.140625" style="182"/>
    <col min="10754" max="10754" width="19.28515625" style="182" customWidth="1"/>
    <col min="10755" max="10995" width="9.140625" style="182"/>
    <col min="10996" max="10996" width="13.140625" style="182" customWidth="1"/>
    <col min="10997" max="10997" width="10.140625" style="182" bestFit="1" customWidth="1"/>
    <col min="10998" max="10998" width="11.140625" style="182" bestFit="1" customWidth="1"/>
    <col min="10999" max="10999" width="12.42578125" style="182" customWidth="1"/>
    <col min="11000" max="11000" width="10.42578125" style="182" customWidth="1"/>
    <col min="11001" max="11001" width="10" style="182" customWidth="1"/>
    <col min="11002" max="11002" width="9.85546875" style="182" customWidth="1"/>
    <col min="11003" max="11003" width="10.140625" style="182" customWidth="1"/>
    <col min="11004" max="11004" width="9.7109375" style="182" customWidth="1"/>
    <col min="11005" max="11005" width="12.42578125" style="182" customWidth="1"/>
    <col min="11006" max="11006" width="8.42578125" style="182" customWidth="1"/>
    <col min="11007" max="11007" width="8.7109375" style="182" customWidth="1"/>
    <col min="11008" max="11008" width="6.85546875" style="182" customWidth="1"/>
    <col min="11009" max="11009" width="9.140625" style="182"/>
    <col min="11010" max="11010" width="19.28515625" style="182" customWidth="1"/>
    <col min="11011" max="11251" width="9.140625" style="182"/>
    <col min="11252" max="11252" width="13.140625" style="182" customWidth="1"/>
    <col min="11253" max="11253" width="10.140625" style="182" bestFit="1" customWidth="1"/>
    <col min="11254" max="11254" width="11.140625" style="182" bestFit="1" customWidth="1"/>
    <col min="11255" max="11255" width="12.42578125" style="182" customWidth="1"/>
    <col min="11256" max="11256" width="10.42578125" style="182" customWidth="1"/>
    <col min="11257" max="11257" width="10" style="182" customWidth="1"/>
    <col min="11258" max="11258" width="9.85546875" style="182" customWidth="1"/>
    <col min="11259" max="11259" width="10.140625" style="182" customWidth="1"/>
    <col min="11260" max="11260" width="9.7109375" style="182" customWidth="1"/>
    <col min="11261" max="11261" width="12.42578125" style="182" customWidth="1"/>
    <col min="11262" max="11262" width="8.42578125" style="182" customWidth="1"/>
    <col min="11263" max="11263" width="8.7109375" style="182" customWidth="1"/>
    <col min="11264" max="11264" width="6.85546875" style="182" customWidth="1"/>
    <col min="11265" max="11265" width="9.140625" style="182"/>
    <col min="11266" max="11266" width="19.28515625" style="182" customWidth="1"/>
    <col min="11267" max="11507" width="9.140625" style="182"/>
    <col min="11508" max="11508" width="13.140625" style="182" customWidth="1"/>
    <col min="11509" max="11509" width="10.140625" style="182" bestFit="1" customWidth="1"/>
    <col min="11510" max="11510" width="11.140625" style="182" bestFit="1" customWidth="1"/>
    <col min="11511" max="11511" width="12.42578125" style="182" customWidth="1"/>
    <col min="11512" max="11512" width="10.42578125" style="182" customWidth="1"/>
    <col min="11513" max="11513" width="10" style="182" customWidth="1"/>
    <col min="11514" max="11514" width="9.85546875" style="182" customWidth="1"/>
    <col min="11515" max="11515" width="10.140625" style="182" customWidth="1"/>
    <col min="11516" max="11516" width="9.7109375" style="182" customWidth="1"/>
    <col min="11517" max="11517" width="12.42578125" style="182" customWidth="1"/>
    <col min="11518" max="11518" width="8.42578125" style="182" customWidth="1"/>
    <col min="11519" max="11519" width="8.7109375" style="182" customWidth="1"/>
    <col min="11520" max="11520" width="6.85546875" style="182" customWidth="1"/>
    <col min="11521" max="11521" width="9.140625" style="182"/>
    <col min="11522" max="11522" width="19.28515625" style="182" customWidth="1"/>
    <col min="11523" max="11763" width="9.140625" style="182"/>
    <col min="11764" max="11764" width="13.140625" style="182" customWidth="1"/>
    <col min="11765" max="11765" width="10.140625" style="182" bestFit="1" customWidth="1"/>
    <col min="11766" max="11766" width="11.140625" style="182" bestFit="1" customWidth="1"/>
    <col min="11767" max="11767" width="12.42578125" style="182" customWidth="1"/>
    <col min="11768" max="11768" width="10.42578125" style="182" customWidth="1"/>
    <col min="11769" max="11769" width="10" style="182" customWidth="1"/>
    <col min="11770" max="11770" width="9.85546875" style="182" customWidth="1"/>
    <col min="11771" max="11771" width="10.140625" style="182" customWidth="1"/>
    <col min="11772" max="11772" width="9.7109375" style="182" customWidth="1"/>
    <col min="11773" max="11773" width="12.42578125" style="182" customWidth="1"/>
    <col min="11774" max="11774" width="8.42578125" style="182" customWidth="1"/>
    <col min="11775" max="11775" width="8.7109375" style="182" customWidth="1"/>
    <col min="11776" max="11776" width="6.85546875" style="182" customWidth="1"/>
    <col min="11777" max="11777" width="9.140625" style="182"/>
    <col min="11778" max="11778" width="19.28515625" style="182" customWidth="1"/>
    <col min="11779" max="12019" width="9.140625" style="182"/>
    <col min="12020" max="12020" width="13.140625" style="182" customWidth="1"/>
    <col min="12021" max="12021" width="10.140625" style="182" bestFit="1" customWidth="1"/>
    <col min="12022" max="12022" width="11.140625" style="182" bestFit="1" customWidth="1"/>
    <col min="12023" max="12023" width="12.42578125" style="182" customWidth="1"/>
    <col min="12024" max="12024" width="10.42578125" style="182" customWidth="1"/>
    <col min="12025" max="12025" width="10" style="182" customWidth="1"/>
    <col min="12026" max="12026" width="9.85546875" style="182" customWidth="1"/>
    <col min="12027" max="12027" width="10.140625" style="182" customWidth="1"/>
    <col min="12028" max="12028" width="9.7109375" style="182" customWidth="1"/>
    <col min="12029" max="12029" width="12.42578125" style="182" customWidth="1"/>
    <col min="12030" max="12030" width="8.42578125" style="182" customWidth="1"/>
    <col min="12031" max="12031" width="8.7109375" style="182" customWidth="1"/>
    <col min="12032" max="12032" width="6.85546875" style="182" customWidth="1"/>
    <col min="12033" max="12033" width="9.140625" style="182"/>
    <col min="12034" max="12034" width="19.28515625" style="182" customWidth="1"/>
    <col min="12035" max="12275" width="9.140625" style="182"/>
    <col min="12276" max="12276" width="13.140625" style="182" customWidth="1"/>
    <col min="12277" max="12277" width="10.140625" style="182" bestFit="1" customWidth="1"/>
    <col min="12278" max="12278" width="11.140625" style="182" bestFit="1" customWidth="1"/>
    <col min="12279" max="12279" width="12.42578125" style="182" customWidth="1"/>
    <col min="12280" max="12280" width="10.42578125" style="182" customWidth="1"/>
    <col min="12281" max="12281" width="10" style="182" customWidth="1"/>
    <col min="12282" max="12282" width="9.85546875" style="182" customWidth="1"/>
    <col min="12283" max="12283" width="10.140625" style="182" customWidth="1"/>
    <col min="12284" max="12284" width="9.7109375" style="182" customWidth="1"/>
    <col min="12285" max="12285" width="12.42578125" style="182" customWidth="1"/>
    <col min="12286" max="12286" width="8.42578125" style="182" customWidth="1"/>
    <col min="12287" max="12287" width="8.7109375" style="182" customWidth="1"/>
    <col min="12288" max="12288" width="6.85546875" style="182" customWidth="1"/>
    <col min="12289" max="12289" width="9.140625" style="182"/>
    <col min="12290" max="12290" width="19.28515625" style="182" customWidth="1"/>
    <col min="12291" max="12531" width="9.140625" style="182"/>
    <col min="12532" max="12532" width="13.140625" style="182" customWidth="1"/>
    <col min="12533" max="12533" width="10.140625" style="182" bestFit="1" customWidth="1"/>
    <col min="12534" max="12534" width="11.140625" style="182" bestFit="1" customWidth="1"/>
    <col min="12535" max="12535" width="12.42578125" style="182" customWidth="1"/>
    <col min="12536" max="12536" width="10.42578125" style="182" customWidth="1"/>
    <col min="12537" max="12537" width="10" style="182" customWidth="1"/>
    <col min="12538" max="12538" width="9.85546875" style="182" customWidth="1"/>
    <col min="12539" max="12539" width="10.140625" style="182" customWidth="1"/>
    <col min="12540" max="12540" width="9.7109375" style="182" customWidth="1"/>
    <col min="12541" max="12541" width="12.42578125" style="182" customWidth="1"/>
    <col min="12542" max="12542" width="8.42578125" style="182" customWidth="1"/>
    <col min="12543" max="12543" width="8.7109375" style="182" customWidth="1"/>
    <col min="12544" max="12544" width="6.85546875" style="182" customWidth="1"/>
    <col min="12545" max="12545" width="9.140625" style="182"/>
    <col min="12546" max="12546" width="19.28515625" style="182" customWidth="1"/>
    <col min="12547" max="12787" width="9.140625" style="182"/>
    <col min="12788" max="12788" width="13.140625" style="182" customWidth="1"/>
    <col min="12789" max="12789" width="10.140625" style="182" bestFit="1" customWidth="1"/>
    <col min="12790" max="12790" width="11.140625" style="182" bestFit="1" customWidth="1"/>
    <col min="12791" max="12791" width="12.42578125" style="182" customWidth="1"/>
    <col min="12792" max="12792" width="10.42578125" style="182" customWidth="1"/>
    <col min="12793" max="12793" width="10" style="182" customWidth="1"/>
    <col min="12794" max="12794" width="9.85546875" style="182" customWidth="1"/>
    <col min="12795" max="12795" width="10.140625" style="182" customWidth="1"/>
    <col min="12796" max="12796" width="9.7109375" style="182" customWidth="1"/>
    <col min="12797" max="12797" width="12.42578125" style="182" customWidth="1"/>
    <col min="12798" max="12798" width="8.42578125" style="182" customWidth="1"/>
    <col min="12799" max="12799" width="8.7109375" style="182" customWidth="1"/>
    <col min="12800" max="12800" width="6.85546875" style="182" customWidth="1"/>
    <col min="12801" max="12801" width="9.140625" style="182"/>
    <col min="12802" max="12802" width="19.28515625" style="182" customWidth="1"/>
    <col min="12803" max="13043" width="9.140625" style="182"/>
    <col min="13044" max="13044" width="13.140625" style="182" customWidth="1"/>
    <col min="13045" max="13045" width="10.140625" style="182" bestFit="1" customWidth="1"/>
    <col min="13046" max="13046" width="11.140625" style="182" bestFit="1" customWidth="1"/>
    <col min="13047" max="13047" width="12.42578125" style="182" customWidth="1"/>
    <col min="13048" max="13048" width="10.42578125" style="182" customWidth="1"/>
    <col min="13049" max="13049" width="10" style="182" customWidth="1"/>
    <col min="13050" max="13050" width="9.85546875" style="182" customWidth="1"/>
    <col min="13051" max="13051" width="10.140625" style="182" customWidth="1"/>
    <col min="13052" max="13052" width="9.7109375" style="182" customWidth="1"/>
    <col min="13053" max="13053" width="12.42578125" style="182" customWidth="1"/>
    <col min="13054" max="13054" width="8.42578125" style="182" customWidth="1"/>
    <col min="13055" max="13055" width="8.7109375" style="182" customWidth="1"/>
    <col min="13056" max="13056" width="6.85546875" style="182" customWidth="1"/>
    <col min="13057" max="13057" width="9.140625" style="182"/>
    <col min="13058" max="13058" width="19.28515625" style="182" customWidth="1"/>
    <col min="13059" max="13299" width="9.140625" style="182"/>
    <col min="13300" max="13300" width="13.140625" style="182" customWidth="1"/>
    <col min="13301" max="13301" width="10.140625" style="182" bestFit="1" customWidth="1"/>
    <col min="13302" max="13302" width="11.140625" style="182" bestFit="1" customWidth="1"/>
    <col min="13303" max="13303" width="12.42578125" style="182" customWidth="1"/>
    <col min="13304" max="13304" width="10.42578125" style="182" customWidth="1"/>
    <col min="13305" max="13305" width="10" style="182" customWidth="1"/>
    <col min="13306" max="13306" width="9.85546875" style="182" customWidth="1"/>
    <col min="13307" max="13307" width="10.140625" style="182" customWidth="1"/>
    <col min="13308" max="13308" width="9.7109375" style="182" customWidth="1"/>
    <col min="13309" max="13309" width="12.42578125" style="182" customWidth="1"/>
    <col min="13310" max="13310" width="8.42578125" style="182" customWidth="1"/>
    <col min="13311" max="13311" width="8.7109375" style="182" customWidth="1"/>
    <col min="13312" max="13312" width="6.85546875" style="182" customWidth="1"/>
    <col min="13313" max="13313" width="9.140625" style="182"/>
    <col min="13314" max="13314" width="19.28515625" style="182" customWidth="1"/>
    <col min="13315" max="13555" width="9.140625" style="182"/>
    <col min="13556" max="13556" width="13.140625" style="182" customWidth="1"/>
    <col min="13557" max="13557" width="10.140625" style="182" bestFit="1" customWidth="1"/>
    <col min="13558" max="13558" width="11.140625" style="182" bestFit="1" customWidth="1"/>
    <col min="13559" max="13559" width="12.42578125" style="182" customWidth="1"/>
    <col min="13560" max="13560" width="10.42578125" style="182" customWidth="1"/>
    <col min="13561" max="13561" width="10" style="182" customWidth="1"/>
    <col min="13562" max="13562" width="9.85546875" style="182" customWidth="1"/>
    <col min="13563" max="13563" width="10.140625" style="182" customWidth="1"/>
    <col min="13564" max="13564" width="9.7109375" style="182" customWidth="1"/>
    <col min="13565" max="13565" width="12.42578125" style="182" customWidth="1"/>
    <col min="13566" max="13566" width="8.42578125" style="182" customWidth="1"/>
    <col min="13567" max="13567" width="8.7109375" style="182" customWidth="1"/>
    <col min="13568" max="13568" width="6.85546875" style="182" customWidth="1"/>
    <col min="13569" max="13569" width="9.140625" style="182"/>
    <col min="13570" max="13570" width="19.28515625" style="182" customWidth="1"/>
    <col min="13571" max="13811" width="9.140625" style="182"/>
    <col min="13812" max="13812" width="13.140625" style="182" customWidth="1"/>
    <col min="13813" max="13813" width="10.140625" style="182" bestFit="1" customWidth="1"/>
    <col min="13814" max="13814" width="11.140625" style="182" bestFit="1" customWidth="1"/>
    <col min="13815" max="13815" width="12.42578125" style="182" customWidth="1"/>
    <col min="13816" max="13816" width="10.42578125" style="182" customWidth="1"/>
    <col min="13817" max="13817" width="10" style="182" customWidth="1"/>
    <col min="13818" max="13818" width="9.85546875" style="182" customWidth="1"/>
    <col min="13819" max="13819" width="10.140625" style="182" customWidth="1"/>
    <col min="13820" max="13820" width="9.7109375" style="182" customWidth="1"/>
    <col min="13821" max="13821" width="12.42578125" style="182" customWidth="1"/>
    <col min="13822" max="13822" width="8.42578125" style="182" customWidth="1"/>
    <col min="13823" max="13823" width="8.7109375" style="182" customWidth="1"/>
    <col min="13824" max="13824" width="6.85546875" style="182" customWidth="1"/>
    <col min="13825" max="13825" width="9.140625" style="182"/>
    <col min="13826" max="13826" width="19.28515625" style="182" customWidth="1"/>
    <col min="13827" max="14067" width="9.140625" style="182"/>
    <col min="14068" max="14068" width="13.140625" style="182" customWidth="1"/>
    <col min="14069" max="14069" width="10.140625" style="182" bestFit="1" customWidth="1"/>
    <col min="14070" max="14070" width="11.140625" style="182" bestFit="1" customWidth="1"/>
    <col min="14071" max="14071" width="12.42578125" style="182" customWidth="1"/>
    <col min="14072" max="14072" width="10.42578125" style="182" customWidth="1"/>
    <col min="14073" max="14073" width="10" style="182" customWidth="1"/>
    <col min="14074" max="14074" width="9.85546875" style="182" customWidth="1"/>
    <col min="14075" max="14075" width="10.140625" style="182" customWidth="1"/>
    <col min="14076" max="14076" width="9.7109375" style="182" customWidth="1"/>
    <col min="14077" max="14077" width="12.42578125" style="182" customWidth="1"/>
    <col min="14078" max="14078" width="8.42578125" style="182" customWidth="1"/>
    <col min="14079" max="14079" width="8.7109375" style="182" customWidth="1"/>
    <col min="14080" max="14080" width="6.85546875" style="182" customWidth="1"/>
    <col min="14081" max="14081" width="9.140625" style="182"/>
    <col min="14082" max="14082" width="19.28515625" style="182" customWidth="1"/>
    <col min="14083" max="14323" width="9.140625" style="182"/>
    <col min="14324" max="14324" width="13.140625" style="182" customWidth="1"/>
    <col min="14325" max="14325" width="10.140625" style="182" bestFit="1" customWidth="1"/>
    <col min="14326" max="14326" width="11.140625" style="182" bestFit="1" customWidth="1"/>
    <col min="14327" max="14327" width="12.42578125" style="182" customWidth="1"/>
    <col min="14328" max="14328" width="10.42578125" style="182" customWidth="1"/>
    <col min="14329" max="14329" width="10" style="182" customWidth="1"/>
    <col min="14330" max="14330" width="9.85546875" style="182" customWidth="1"/>
    <col min="14331" max="14331" width="10.140625" style="182" customWidth="1"/>
    <col min="14332" max="14332" width="9.7109375" style="182" customWidth="1"/>
    <col min="14333" max="14333" width="12.42578125" style="182" customWidth="1"/>
    <col min="14334" max="14334" width="8.42578125" style="182" customWidth="1"/>
    <col min="14335" max="14335" width="8.7109375" style="182" customWidth="1"/>
    <col min="14336" max="14336" width="6.85546875" style="182" customWidth="1"/>
    <col min="14337" max="14337" width="9.140625" style="182"/>
    <col min="14338" max="14338" width="19.28515625" style="182" customWidth="1"/>
    <col min="14339" max="14579" width="9.140625" style="182"/>
    <col min="14580" max="14580" width="13.140625" style="182" customWidth="1"/>
    <col min="14581" max="14581" width="10.140625" style="182" bestFit="1" customWidth="1"/>
    <col min="14582" max="14582" width="11.140625" style="182" bestFit="1" customWidth="1"/>
    <col min="14583" max="14583" width="12.42578125" style="182" customWidth="1"/>
    <col min="14584" max="14584" width="10.42578125" style="182" customWidth="1"/>
    <col min="14585" max="14585" width="10" style="182" customWidth="1"/>
    <col min="14586" max="14586" width="9.85546875" style="182" customWidth="1"/>
    <col min="14587" max="14587" width="10.140625" style="182" customWidth="1"/>
    <col min="14588" max="14588" width="9.7109375" style="182" customWidth="1"/>
    <col min="14589" max="14589" width="12.42578125" style="182" customWidth="1"/>
    <col min="14590" max="14590" width="8.42578125" style="182" customWidth="1"/>
    <col min="14591" max="14591" width="8.7109375" style="182" customWidth="1"/>
    <col min="14592" max="14592" width="6.85546875" style="182" customWidth="1"/>
    <col min="14593" max="14593" width="9.140625" style="182"/>
    <col min="14594" max="14594" width="19.28515625" style="182" customWidth="1"/>
    <col min="14595" max="14835" width="9.140625" style="182"/>
    <col min="14836" max="14836" width="13.140625" style="182" customWidth="1"/>
    <col min="14837" max="14837" width="10.140625" style="182" bestFit="1" customWidth="1"/>
    <col min="14838" max="14838" width="11.140625" style="182" bestFit="1" customWidth="1"/>
    <col min="14839" max="14839" width="12.42578125" style="182" customWidth="1"/>
    <col min="14840" max="14840" width="10.42578125" style="182" customWidth="1"/>
    <col min="14841" max="14841" width="10" style="182" customWidth="1"/>
    <col min="14842" max="14842" width="9.85546875" style="182" customWidth="1"/>
    <col min="14843" max="14843" width="10.140625" style="182" customWidth="1"/>
    <col min="14844" max="14844" width="9.7109375" style="182" customWidth="1"/>
    <col min="14845" max="14845" width="12.42578125" style="182" customWidth="1"/>
    <col min="14846" max="14846" width="8.42578125" style="182" customWidth="1"/>
    <col min="14847" max="14847" width="8.7109375" style="182" customWidth="1"/>
    <col min="14848" max="14848" width="6.85546875" style="182" customWidth="1"/>
    <col min="14849" max="14849" width="9.140625" style="182"/>
    <col min="14850" max="14850" width="19.28515625" style="182" customWidth="1"/>
    <col min="14851" max="15091" width="9.140625" style="182"/>
    <col min="15092" max="15092" width="13.140625" style="182" customWidth="1"/>
    <col min="15093" max="15093" width="10.140625" style="182" bestFit="1" customWidth="1"/>
    <col min="15094" max="15094" width="11.140625" style="182" bestFit="1" customWidth="1"/>
    <col min="15095" max="15095" width="12.42578125" style="182" customWidth="1"/>
    <col min="15096" max="15096" width="10.42578125" style="182" customWidth="1"/>
    <col min="15097" max="15097" width="10" style="182" customWidth="1"/>
    <col min="15098" max="15098" width="9.85546875" style="182" customWidth="1"/>
    <col min="15099" max="15099" width="10.140625" style="182" customWidth="1"/>
    <col min="15100" max="15100" width="9.7109375" style="182" customWidth="1"/>
    <col min="15101" max="15101" width="12.42578125" style="182" customWidth="1"/>
    <col min="15102" max="15102" width="8.42578125" style="182" customWidth="1"/>
    <col min="15103" max="15103" width="8.7109375" style="182" customWidth="1"/>
    <col min="15104" max="15104" width="6.85546875" style="182" customWidth="1"/>
    <col min="15105" max="15105" width="9.140625" style="182"/>
    <col min="15106" max="15106" width="19.28515625" style="182" customWidth="1"/>
    <col min="15107" max="15347" width="9.140625" style="182"/>
    <col min="15348" max="15348" width="13.140625" style="182" customWidth="1"/>
    <col min="15349" max="15349" width="10.140625" style="182" bestFit="1" customWidth="1"/>
    <col min="15350" max="15350" width="11.140625" style="182" bestFit="1" customWidth="1"/>
    <col min="15351" max="15351" width="12.42578125" style="182" customWidth="1"/>
    <col min="15352" max="15352" width="10.42578125" style="182" customWidth="1"/>
    <col min="15353" max="15353" width="10" style="182" customWidth="1"/>
    <col min="15354" max="15354" width="9.85546875" style="182" customWidth="1"/>
    <col min="15355" max="15355" width="10.140625" style="182" customWidth="1"/>
    <col min="15356" max="15356" width="9.7109375" style="182" customWidth="1"/>
    <col min="15357" max="15357" width="12.42578125" style="182" customWidth="1"/>
    <col min="15358" max="15358" width="8.42578125" style="182" customWidth="1"/>
    <col min="15359" max="15359" width="8.7109375" style="182" customWidth="1"/>
    <col min="15360" max="15360" width="6.85546875" style="182" customWidth="1"/>
    <col min="15361" max="15361" width="9.140625" style="182"/>
    <col min="15362" max="15362" width="19.28515625" style="182" customWidth="1"/>
    <col min="15363" max="15603" width="9.140625" style="182"/>
    <col min="15604" max="15604" width="13.140625" style="182" customWidth="1"/>
    <col min="15605" max="15605" width="10.140625" style="182" bestFit="1" customWidth="1"/>
    <col min="15606" max="15606" width="11.140625" style="182" bestFit="1" customWidth="1"/>
    <col min="15607" max="15607" width="12.42578125" style="182" customWidth="1"/>
    <col min="15608" max="15608" width="10.42578125" style="182" customWidth="1"/>
    <col min="15609" max="15609" width="10" style="182" customWidth="1"/>
    <col min="15610" max="15610" width="9.85546875" style="182" customWidth="1"/>
    <col min="15611" max="15611" width="10.140625" style="182" customWidth="1"/>
    <col min="15612" max="15612" width="9.7109375" style="182" customWidth="1"/>
    <col min="15613" max="15613" width="12.42578125" style="182" customWidth="1"/>
    <col min="15614" max="15614" width="8.42578125" style="182" customWidth="1"/>
    <col min="15615" max="15615" width="8.7109375" style="182" customWidth="1"/>
    <col min="15616" max="15616" width="6.85546875" style="182" customWidth="1"/>
    <col min="15617" max="15617" width="9.140625" style="182"/>
    <col min="15618" max="15618" width="19.28515625" style="182" customWidth="1"/>
    <col min="15619" max="15859" width="9.140625" style="182"/>
    <col min="15860" max="15860" width="13.140625" style="182" customWidth="1"/>
    <col min="15861" max="15861" width="10.140625" style="182" bestFit="1" customWidth="1"/>
    <col min="15862" max="15862" width="11.140625" style="182" bestFit="1" customWidth="1"/>
    <col min="15863" max="15863" width="12.42578125" style="182" customWidth="1"/>
    <col min="15864" max="15864" width="10.42578125" style="182" customWidth="1"/>
    <col min="15865" max="15865" width="10" style="182" customWidth="1"/>
    <col min="15866" max="15866" width="9.85546875" style="182" customWidth="1"/>
    <col min="15867" max="15867" width="10.140625" style="182" customWidth="1"/>
    <col min="15868" max="15868" width="9.7109375" style="182" customWidth="1"/>
    <col min="15869" max="15869" width="12.42578125" style="182" customWidth="1"/>
    <col min="15870" max="15870" width="8.42578125" style="182" customWidth="1"/>
    <col min="15871" max="15871" width="8.7109375" style="182" customWidth="1"/>
    <col min="15872" max="15872" width="6.85546875" style="182" customWidth="1"/>
    <col min="15873" max="15873" width="9.140625" style="182"/>
    <col min="15874" max="15874" width="19.28515625" style="182" customWidth="1"/>
    <col min="15875" max="16115" width="9.140625" style="182"/>
    <col min="16116" max="16116" width="13.140625" style="182" customWidth="1"/>
    <col min="16117" max="16117" width="10.140625" style="182" bestFit="1" customWidth="1"/>
    <col min="16118" max="16118" width="11.140625" style="182" bestFit="1" customWidth="1"/>
    <col min="16119" max="16119" width="12.42578125" style="182" customWidth="1"/>
    <col min="16120" max="16120" width="10.42578125" style="182" customWidth="1"/>
    <col min="16121" max="16121" width="10" style="182" customWidth="1"/>
    <col min="16122" max="16122" width="9.85546875" style="182" customWidth="1"/>
    <col min="16123" max="16123" width="10.140625" style="182" customWidth="1"/>
    <col min="16124" max="16124" width="9.7109375" style="182" customWidth="1"/>
    <col min="16125" max="16125" width="12.42578125" style="182" customWidth="1"/>
    <col min="16126" max="16126" width="8.42578125" style="182" customWidth="1"/>
    <col min="16127" max="16127" width="8.7109375" style="182" customWidth="1"/>
    <col min="16128" max="16128" width="6.85546875" style="182" customWidth="1"/>
    <col min="16129" max="16129" width="9.140625" style="182"/>
    <col min="16130" max="16130" width="19.28515625" style="182" customWidth="1"/>
    <col min="16131" max="16384" width="9.140625" style="182"/>
  </cols>
  <sheetData>
    <row r="1" spans="1:12" ht="15" customHeight="1" x14ac:dyDescent="0.25">
      <c r="A1" s="294" t="s">
        <v>57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</row>
    <row r="2" spans="1:12" x14ac:dyDescent="0.25">
      <c r="A2" s="294"/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</row>
    <row r="3" spans="1:12" x14ac:dyDescent="0.25">
      <c r="A3" s="294"/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</row>
    <row r="4" spans="1:12" x14ac:dyDescent="0.25">
      <c r="A4" s="294"/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</row>
    <row r="5" spans="1:12" x14ac:dyDescent="0.25">
      <c r="A5" s="294"/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</row>
    <row r="6" spans="1:12" ht="30.75" customHeight="1" thickBot="1" x14ac:dyDescent="0.3">
      <c r="A6" s="294"/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</row>
    <row r="7" spans="1:12" ht="15.75" thickBot="1" x14ac:dyDescent="0.3">
      <c r="A7" s="183"/>
      <c r="B7" s="184"/>
      <c r="C7" s="184"/>
      <c r="D7" s="184"/>
      <c r="E7" s="184"/>
      <c r="F7" s="184"/>
      <c r="G7" s="184"/>
      <c r="H7" s="184"/>
      <c r="I7" s="184"/>
      <c r="J7" s="295"/>
      <c r="K7" s="295"/>
      <c r="L7" s="296"/>
    </row>
    <row r="8" spans="1:12" ht="127.5" customHeight="1" thickBot="1" x14ac:dyDescent="0.3">
      <c r="A8" s="297" t="s">
        <v>64</v>
      </c>
      <c r="B8" s="298"/>
      <c r="C8" s="298"/>
      <c r="D8" s="298"/>
      <c r="E8" s="298"/>
      <c r="F8" s="298"/>
      <c r="G8" s="298"/>
      <c r="H8" s="299"/>
      <c r="I8" s="298"/>
      <c r="J8" s="298"/>
      <c r="K8" s="298"/>
      <c r="L8" s="300"/>
    </row>
    <row r="9" spans="1:12" s="188" customFormat="1" ht="15" customHeight="1" x14ac:dyDescent="0.2">
      <c r="A9" s="292">
        <v>2017</v>
      </c>
      <c r="B9" s="186" t="s">
        <v>34</v>
      </c>
      <c r="C9" s="187" t="s">
        <v>34</v>
      </c>
      <c r="D9" s="186" t="s">
        <v>37</v>
      </c>
      <c r="E9" s="187" t="s">
        <v>37</v>
      </c>
      <c r="F9" s="186" t="s">
        <v>37</v>
      </c>
      <c r="G9" s="187" t="s">
        <v>46</v>
      </c>
      <c r="H9" s="186" t="s">
        <v>37</v>
      </c>
      <c r="I9" s="187" t="s">
        <v>47</v>
      </c>
      <c r="J9" s="186" t="s">
        <v>48</v>
      </c>
      <c r="K9" s="301" t="s">
        <v>65</v>
      </c>
      <c r="L9" s="302"/>
    </row>
    <row r="10" spans="1:12" ht="15" customHeight="1" thickBot="1" x14ac:dyDescent="0.3">
      <c r="A10" s="293"/>
      <c r="B10" s="189" t="s">
        <v>71</v>
      </c>
      <c r="C10" s="190" t="s">
        <v>49</v>
      </c>
      <c r="D10" s="191" t="s">
        <v>20</v>
      </c>
      <c r="E10" s="191" t="s">
        <v>72</v>
      </c>
      <c r="F10" s="191" t="s">
        <v>38</v>
      </c>
      <c r="G10" s="190" t="s">
        <v>50</v>
      </c>
      <c r="H10" s="191" t="s">
        <v>51</v>
      </c>
      <c r="I10" s="192"/>
      <c r="J10" s="193"/>
      <c r="K10" s="194" t="s">
        <v>71</v>
      </c>
      <c r="L10" s="195" t="s">
        <v>49</v>
      </c>
    </row>
    <row r="11" spans="1:12" x14ac:dyDescent="0.25">
      <c r="A11" s="196" t="s">
        <v>0</v>
      </c>
      <c r="B11" s="197">
        <v>66532</v>
      </c>
      <c r="C11" s="198">
        <v>708.14499999999998</v>
      </c>
      <c r="D11" s="199">
        <v>469857.02</v>
      </c>
      <c r="E11" s="200">
        <f t="shared" ref="E11:E29" si="0">IFERROR(D11/B11,0)</f>
        <v>7.0621207839836471</v>
      </c>
      <c r="F11" s="201">
        <f t="shared" ref="F11:F29" si="1">IFERROR(D11/(C11*1000),0)</f>
        <v>0.66350397164422548</v>
      </c>
      <c r="G11" s="291">
        <v>2549</v>
      </c>
      <c r="H11" s="203">
        <f t="shared" ref="H11:H29" si="2">IFERROR(D11/G11,0)</f>
        <v>184.32994115339349</v>
      </c>
      <c r="I11" s="204">
        <f>J11*0.9</f>
        <v>9.5793077015571448</v>
      </c>
      <c r="J11" s="205">
        <f>IFERROR((C11*1000)/B11,0)</f>
        <v>10.643675223952384</v>
      </c>
      <c r="K11" s="206">
        <v>2677</v>
      </c>
      <c r="L11" s="207">
        <v>28.51</v>
      </c>
    </row>
    <row r="12" spans="1:12" x14ac:dyDescent="0.25">
      <c r="A12" s="208" t="s">
        <v>1</v>
      </c>
      <c r="B12" s="209">
        <v>55897</v>
      </c>
      <c r="C12" s="116">
        <v>595.26900000000001</v>
      </c>
      <c r="D12" s="210">
        <v>404365.57</v>
      </c>
      <c r="E12" s="200">
        <f t="shared" si="0"/>
        <v>7.2341193623986975</v>
      </c>
      <c r="F12" s="201">
        <f t="shared" si="1"/>
        <v>0.67929888840171415</v>
      </c>
      <c r="G12" s="202">
        <v>2143</v>
      </c>
      <c r="H12" s="203">
        <f t="shared" si="2"/>
        <v>188.69135324311713</v>
      </c>
      <c r="I12" s="211">
        <f t="shared" ref="I12:I29" si="3">J12*0.9</f>
        <v>9.584451759486198</v>
      </c>
      <c r="J12" s="212">
        <f t="shared" ref="J12:J28" si="4">IFERROR((C12*1000)/B12,0)</f>
        <v>10.649390843873553</v>
      </c>
      <c r="K12" s="213">
        <v>2828</v>
      </c>
      <c r="L12" s="214">
        <v>30.13</v>
      </c>
    </row>
    <row r="13" spans="1:12" ht="15.75" thickBot="1" x14ac:dyDescent="0.3">
      <c r="A13" s="215" t="s">
        <v>2</v>
      </c>
      <c r="B13" s="216">
        <v>50332</v>
      </c>
      <c r="C13" s="117">
        <v>535.93799999999999</v>
      </c>
      <c r="D13" s="125">
        <v>370521.51</v>
      </c>
      <c r="E13" s="217">
        <f t="shared" si="0"/>
        <v>7.3615495112453315</v>
      </c>
      <c r="F13" s="201">
        <f t="shared" si="1"/>
        <v>0.69135144363713719</v>
      </c>
      <c r="G13" s="202">
        <v>1929</v>
      </c>
      <c r="H13" s="218">
        <f t="shared" si="2"/>
        <v>192.07958009331261</v>
      </c>
      <c r="I13" s="219">
        <f t="shared" si="3"/>
        <v>9.5832512119526356</v>
      </c>
      <c r="J13" s="220">
        <f t="shared" si="4"/>
        <v>10.648056902169595</v>
      </c>
      <c r="K13" s="221">
        <v>2112</v>
      </c>
      <c r="L13" s="222">
        <v>22.53</v>
      </c>
    </row>
    <row r="14" spans="1:12" s="232" customFormat="1" ht="16.5" thickBot="1" x14ac:dyDescent="0.3">
      <c r="A14" s="223" t="s">
        <v>39</v>
      </c>
      <c r="B14" s="224">
        <f>SUM(B11:B13)</f>
        <v>172761</v>
      </c>
      <c r="C14" s="118">
        <f>SUM(C11:C13)</f>
        <v>1839.3519999999999</v>
      </c>
      <c r="D14" s="225">
        <f>SUM(D11:D13)</f>
        <v>1244744.1000000001</v>
      </c>
      <c r="E14" s="226">
        <f>IFERROR(D14/B14,0)</f>
        <v>7.2050063382360605</v>
      </c>
      <c r="F14" s="227">
        <f>IFERROR(D14/(C14*1000),0)</f>
        <v>0.67672968523697485</v>
      </c>
      <c r="G14" s="228">
        <v>6621</v>
      </c>
      <c r="H14" s="229">
        <f>IFERROR(D14/G14,0)</f>
        <v>187.99941096511103</v>
      </c>
      <c r="I14" s="230">
        <f>J14*0.9</f>
        <v>9.5821209648010832</v>
      </c>
      <c r="J14" s="185">
        <f>IFERROR((C14*1000)/B14,0)</f>
        <v>10.646801072001203</v>
      </c>
      <c r="K14" s="181">
        <f>IFERROR((AVERAGEIF(K11:K13,"&gt;0",K11:K13)),0)</f>
        <v>2539</v>
      </c>
      <c r="L14" s="231">
        <f>IFERROR((AVERAGEIF(L11:L13,"&gt;0",L11:L13)),0)</f>
        <v>27.056666666666668</v>
      </c>
    </row>
    <row r="15" spans="1:12" x14ac:dyDescent="0.25">
      <c r="A15" s="196" t="s">
        <v>4</v>
      </c>
      <c r="B15" s="233">
        <v>39910</v>
      </c>
      <c r="C15" s="234">
        <v>426.13729000000001</v>
      </c>
      <c r="D15" s="235">
        <v>306233.98</v>
      </c>
      <c r="E15" s="200">
        <f t="shared" si="0"/>
        <v>7.6731140065146572</v>
      </c>
      <c r="F15" s="201">
        <f t="shared" si="1"/>
        <v>0.71862751086627508</v>
      </c>
      <c r="G15" s="202">
        <v>1534</v>
      </c>
      <c r="H15" s="203">
        <f t="shared" si="2"/>
        <v>199.63101694915252</v>
      </c>
      <c r="I15" s="236">
        <f t="shared" si="3"/>
        <v>9.6134400000000007</v>
      </c>
      <c r="J15" s="237">
        <v>10.6816</v>
      </c>
      <c r="K15" s="238">
        <v>2114</v>
      </c>
      <c r="L15" s="239">
        <v>22.57</v>
      </c>
    </row>
    <row r="16" spans="1:12" x14ac:dyDescent="0.25">
      <c r="A16" s="208" t="s">
        <v>21</v>
      </c>
      <c r="B16" s="209">
        <v>20826</v>
      </c>
      <c r="C16" s="240">
        <v>223.089</v>
      </c>
      <c r="D16" s="241">
        <v>188424.67</v>
      </c>
      <c r="E16" s="242">
        <f t="shared" si="0"/>
        <v>9.0475689042542982</v>
      </c>
      <c r="F16" s="201">
        <f t="shared" si="1"/>
        <v>0.84461658799851191</v>
      </c>
      <c r="G16" s="202">
        <v>803</v>
      </c>
      <c r="H16" s="203">
        <f t="shared" si="2"/>
        <v>234.65089663760898</v>
      </c>
      <c r="I16" s="211">
        <f t="shared" si="3"/>
        <v>9.670770000000001</v>
      </c>
      <c r="J16" s="212">
        <v>10.7453</v>
      </c>
      <c r="K16" s="213">
        <v>1617</v>
      </c>
      <c r="L16" s="214">
        <v>17.350000000000001</v>
      </c>
    </row>
    <row r="17" spans="1:12" ht="15.75" thickBot="1" x14ac:dyDescent="0.3">
      <c r="A17" s="215" t="s">
        <v>5</v>
      </c>
      <c r="B17" s="216">
        <v>8852</v>
      </c>
      <c r="C17" s="119">
        <v>94.57</v>
      </c>
      <c r="D17" s="125">
        <v>113857.03</v>
      </c>
      <c r="E17" s="243">
        <f t="shared" si="0"/>
        <v>12.862294396746497</v>
      </c>
      <c r="F17" s="244">
        <f t="shared" si="1"/>
        <v>1.2039444855662471</v>
      </c>
      <c r="G17" s="202">
        <v>340</v>
      </c>
      <c r="H17" s="218">
        <f t="shared" si="2"/>
        <v>334.87361764705884</v>
      </c>
      <c r="I17" s="245">
        <f t="shared" si="3"/>
        <v>9.6330600000000004</v>
      </c>
      <c r="J17" s="246">
        <v>10.7034</v>
      </c>
      <c r="K17" s="221">
        <v>360</v>
      </c>
      <c r="L17" s="222">
        <v>3.84</v>
      </c>
    </row>
    <row r="18" spans="1:12" s="232" customFormat="1" ht="16.5" thickBot="1" x14ac:dyDescent="0.3">
      <c r="A18" s="223" t="s">
        <v>40</v>
      </c>
      <c r="B18" s="224">
        <f>SUM(B15:B17)</f>
        <v>69588</v>
      </c>
      <c r="C18" s="120">
        <f>SUM(C15:C17)</f>
        <v>743.79629</v>
      </c>
      <c r="D18" s="225">
        <f>SUM(D15:D17)</f>
        <v>608515.68000000005</v>
      </c>
      <c r="E18" s="226">
        <f t="shared" si="0"/>
        <v>8.7445490601827913</v>
      </c>
      <c r="F18" s="227">
        <f t="shared" si="1"/>
        <v>0.81812142407970334</v>
      </c>
      <c r="G18" s="228">
        <v>2677</v>
      </c>
      <c r="H18" s="229">
        <f t="shared" si="2"/>
        <v>227.3125438924169</v>
      </c>
      <c r="I18" s="230">
        <f t="shared" si="3"/>
        <v>9.6197140455250914</v>
      </c>
      <c r="J18" s="185">
        <f t="shared" si="4"/>
        <v>10.688571161694545</v>
      </c>
      <c r="K18" s="247">
        <f>IFERROR((AVERAGEIF(K15:K17,"&gt;0",K15:K17)),0)</f>
        <v>1363.6666666666667</v>
      </c>
      <c r="L18" s="231">
        <f>IFERROR((AVERAGEIF(L15:L17,"&gt;0",L15:L17)),0)</f>
        <v>14.586666666666668</v>
      </c>
    </row>
    <row r="19" spans="1:12" s="257" customFormat="1" ht="19.5" thickBot="1" x14ac:dyDescent="0.35">
      <c r="A19" s="248" t="s">
        <v>41</v>
      </c>
      <c r="B19" s="249">
        <f>B14+B18</f>
        <v>242349</v>
      </c>
      <c r="C19" s="121">
        <f>C14+C18</f>
        <v>2583.1482900000001</v>
      </c>
      <c r="D19" s="250">
        <f>D14+D18</f>
        <v>1853259.7800000003</v>
      </c>
      <c r="E19" s="251">
        <f t="shared" si="0"/>
        <v>7.6470700518673498</v>
      </c>
      <c r="F19" s="252">
        <f t="shared" si="1"/>
        <v>0.71744227273920858</v>
      </c>
      <c r="G19" s="253">
        <v>8155</v>
      </c>
      <c r="H19" s="254">
        <f t="shared" si="2"/>
        <v>227.25441814837527</v>
      </c>
      <c r="I19" s="255">
        <f t="shared" si="3"/>
        <v>9.5929154277508886</v>
      </c>
      <c r="J19" s="256">
        <f>IFERROR((C19*1000)/B19,0)</f>
        <v>10.65879491972321</v>
      </c>
      <c r="K19" s="106">
        <f>IF(K18&gt;0,(K18+K14)/2,(K18+K14)/1)</f>
        <v>1951.3333333333335</v>
      </c>
      <c r="L19" s="128">
        <f>IF(L18&gt;0,(L18+L14)/2,(L18+L14)/1)</f>
        <v>20.821666666666669</v>
      </c>
    </row>
    <row r="20" spans="1:12" x14ac:dyDescent="0.25">
      <c r="A20" s="258" t="s">
        <v>6</v>
      </c>
      <c r="B20" s="233">
        <v>8630</v>
      </c>
      <c r="C20" s="259">
        <v>91.99</v>
      </c>
      <c r="D20" s="235">
        <v>112359.51</v>
      </c>
      <c r="E20" s="260">
        <f t="shared" si="0"/>
        <v>13.019641946697567</v>
      </c>
      <c r="F20" s="201">
        <f t="shared" si="1"/>
        <v>1.2214317860637025</v>
      </c>
      <c r="G20" s="202">
        <v>331</v>
      </c>
      <c r="H20" s="203">
        <f t="shared" si="2"/>
        <v>339.45471299093651</v>
      </c>
      <c r="I20" s="261">
        <f t="shared" si="3"/>
        <v>9.61632</v>
      </c>
      <c r="J20" s="262">
        <v>10.684799999999999</v>
      </c>
      <c r="K20" s="263">
        <v>342</v>
      </c>
      <c r="L20" s="239">
        <v>3.65</v>
      </c>
    </row>
    <row r="21" spans="1:12" x14ac:dyDescent="0.25">
      <c r="A21" s="208" t="s">
        <v>8</v>
      </c>
      <c r="B21" s="209">
        <v>8760</v>
      </c>
      <c r="C21" s="240">
        <v>93.215000000000003</v>
      </c>
      <c r="D21" s="210">
        <v>113070.86</v>
      </c>
      <c r="E21" s="242">
        <f t="shared" si="0"/>
        <v>12.907632420091325</v>
      </c>
      <c r="F21" s="201">
        <f t="shared" si="1"/>
        <v>1.213011425199807</v>
      </c>
      <c r="G21" s="202">
        <f t="shared" ref="G21:G29" si="5">(C21*77.4)/27.778</f>
        <v>259.73219814241486</v>
      </c>
      <c r="H21" s="203">
        <f t="shared" si="2"/>
        <v>435.33632259948627</v>
      </c>
      <c r="I21" s="211">
        <f t="shared" si="3"/>
        <v>9.5768835616438359</v>
      </c>
      <c r="J21" s="212">
        <f t="shared" si="4"/>
        <v>10.640981735159817</v>
      </c>
      <c r="K21" s="213">
        <v>347</v>
      </c>
      <c r="L21" s="214">
        <v>3.69</v>
      </c>
    </row>
    <row r="22" spans="1:12" ht="15.75" thickBot="1" x14ac:dyDescent="0.3">
      <c r="A22" s="215" t="s">
        <v>9</v>
      </c>
      <c r="B22" s="264">
        <v>13098</v>
      </c>
      <c r="C22" s="122">
        <v>139.67599999999999</v>
      </c>
      <c r="D22" s="125">
        <v>140027.26999999999</v>
      </c>
      <c r="E22" s="243">
        <f t="shared" si="0"/>
        <v>10.690736753702854</v>
      </c>
      <c r="F22" s="244">
        <f t="shared" si="1"/>
        <v>1.0025148916062887</v>
      </c>
      <c r="G22" s="202">
        <f t="shared" si="5"/>
        <v>389.19009287925695</v>
      </c>
      <c r="H22" s="218">
        <f t="shared" si="2"/>
        <v>359.79145554314584</v>
      </c>
      <c r="I22" s="219">
        <f t="shared" si="3"/>
        <v>9.5975263398992219</v>
      </c>
      <c r="J22" s="220">
        <f t="shared" si="4"/>
        <v>10.663918155443579</v>
      </c>
      <c r="K22" s="221">
        <v>764</v>
      </c>
      <c r="L22" s="222">
        <v>8.14</v>
      </c>
    </row>
    <row r="23" spans="1:12" s="232" customFormat="1" ht="16.5" thickBot="1" x14ac:dyDescent="0.3">
      <c r="A23" s="223" t="s">
        <v>42</v>
      </c>
      <c r="B23" s="224">
        <f>SUM(B20:B22)</f>
        <v>30488</v>
      </c>
      <c r="C23" s="120">
        <f>SUM(C20:C22)</f>
        <v>324.88099999999997</v>
      </c>
      <c r="D23" s="225">
        <f>SUM(D20:D22)</f>
        <v>365457.64</v>
      </c>
      <c r="E23" s="226">
        <f t="shared" si="0"/>
        <v>11.986933875623196</v>
      </c>
      <c r="F23" s="227">
        <f t="shared" si="1"/>
        <v>1.1248969314918387</v>
      </c>
      <c r="G23" s="228">
        <f t="shared" si="5"/>
        <v>905.24117647058836</v>
      </c>
      <c r="H23" s="229">
        <f t="shared" si="2"/>
        <v>403.71300985762645</v>
      </c>
      <c r="I23" s="230">
        <f t="shared" si="3"/>
        <v>9.590425741275256</v>
      </c>
      <c r="J23" s="185">
        <f t="shared" si="4"/>
        <v>10.656028601416951</v>
      </c>
      <c r="K23" s="247">
        <f>IFERROR((AVERAGEIF(K20:K22,"&gt;0",K20:K22)),0)</f>
        <v>484.33333333333331</v>
      </c>
      <c r="L23" s="231">
        <f>IFERROR((AVERAGEIF(L20:L22,"&gt;0",L20:L22)),0)</f>
        <v>5.16</v>
      </c>
    </row>
    <row r="24" spans="1:12" x14ac:dyDescent="0.25">
      <c r="A24" s="265" t="s">
        <v>11</v>
      </c>
      <c r="B24" s="197">
        <v>36706</v>
      </c>
      <c r="C24" s="266">
        <v>390.61500000000001</v>
      </c>
      <c r="D24" s="267">
        <v>285623.86</v>
      </c>
      <c r="E24" s="200">
        <f t="shared" si="0"/>
        <v>7.7813943224540942</v>
      </c>
      <c r="F24" s="201">
        <f t="shared" si="1"/>
        <v>0.73121580072449854</v>
      </c>
      <c r="G24" s="202">
        <f t="shared" si="5"/>
        <v>1088.4009287925699</v>
      </c>
      <c r="H24" s="203">
        <f t="shared" si="2"/>
        <v>262.42522626001443</v>
      </c>
      <c r="I24" s="236">
        <f t="shared" si="3"/>
        <v>9.5775486296518277</v>
      </c>
      <c r="J24" s="237">
        <f t="shared" si="4"/>
        <v>10.641720699613142</v>
      </c>
      <c r="K24" s="263">
        <v>1894</v>
      </c>
      <c r="L24" s="239">
        <v>20.149999999999999</v>
      </c>
    </row>
    <row r="25" spans="1:12" x14ac:dyDescent="0.25">
      <c r="A25" s="208" t="s">
        <v>43</v>
      </c>
      <c r="B25" s="268">
        <v>58305</v>
      </c>
      <c r="C25" s="240">
        <v>620.47400000000005</v>
      </c>
      <c r="D25" s="269">
        <v>418989.69</v>
      </c>
      <c r="E25" s="200">
        <f t="shared" si="0"/>
        <v>7.1861708258296888</v>
      </c>
      <c r="F25" s="201">
        <f t="shared" si="1"/>
        <v>0.67527356504865632</v>
      </c>
      <c r="G25" s="202">
        <f t="shared" si="5"/>
        <v>1728.8749226006194</v>
      </c>
      <c r="H25" s="203">
        <f t="shared" si="2"/>
        <v>242.34817945635109</v>
      </c>
      <c r="I25" s="211">
        <f t="shared" si="3"/>
        <v>9.5776794443015181</v>
      </c>
      <c r="J25" s="212">
        <f t="shared" si="4"/>
        <v>10.641866049223909</v>
      </c>
      <c r="K25" s="213">
        <v>2419</v>
      </c>
      <c r="L25" s="214">
        <v>25.74</v>
      </c>
    </row>
    <row r="26" spans="1:12" ht="15.75" thickBot="1" x14ac:dyDescent="0.3">
      <c r="A26" s="215" t="s">
        <v>13</v>
      </c>
      <c r="B26" s="264">
        <v>64031</v>
      </c>
      <c r="C26" s="119">
        <v>681.41920000000005</v>
      </c>
      <c r="D26" s="125">
        <v>454350.41</v>
      </c>
      <c r="E26" s="270">
        <f t="shared" si="0"/>
        <v>7.0957881338726549</v>
      </c>
      <c r="F26" s="271">
        <f t="shared" si="1"/>
        <v>0.66677077781195471</v>
      </c>
      <c r="G26" s="272">
        <f t="shared" si="5"/>
        <v>1898.6912693498457</v>
      </c>
      <c r="H26" s="218">
        <f t="shared" si="2"/>
        <v>239.29662359251259</v>
      </c>
      <c r="I26" s="219">
        <f t="shared" si="3"/>
        <v>9.5778182442879256</v>
      </c>
      <c r="J26" s="220">
        <f t="shared" si="4"/>
        <v>10.642020271431027</v>
      </c>
      <c r="K26" s="221">
        <v>2481</v>
      </c>
      <c r="L26" s="222">
        <v>26.41</v>
      </c>
    </row>
    <row r="27" spans="1:12" s="232" customFormat="1" ht="16.5" thickBot="1" x14ac:dyDescent="0.3">
      <c r="A27" s="223" t="s">
        <v>44</v>
      </c>
      <c r="B27" s="224">
        <f>SUM(B24:B26)</f>
        <v>159042</v>
      </c>
      <c r="C27" s="120">
        <f>SUM(C24:C26)</f>
        <v>1692.5082000000002</v>
      </c>
      <c r="D27" s="225">
        <f>SUM(D24:D26)</f>
        <v>1158963.96</v>
      </c>
      <c r="E27" s="226">
        <f t="shared" si="0"/>
        <v>7.2871566001433585</v>
      </c>
      <c r="F27" s="227">
        <f t="shared" si="1"/>
        <v>0.68476120824702646</v>
      </c>
      <c r="G27" s="228">
        <f t="shared" si="5"/>
        <v>4715.9671207430356</v>
      </c>
      <c r="H27" s="229">
        <f t="shared" si="2"/>
        <v>245.75318918198832</v>
      </c>
      <c r="I27" s="230">
        <f t="shared" si="3"/>
        <v>9.5777051344927777</v>
      </c>
      <c r="J27" s="185">
        <f t="shared" si="4"/>
        <v>10.641894593880863</v>
      </c>
      <c r="K27" s="247">
        <f>IFERROR((AVERAGEIF(K24:K26,"&gt;0",K24:K26)),0)</f>
        <v>2264.6666666666665</v>
      </c>
      <c r="L27" s="231">
        <f>IFERROR((AVERAGEIF(L24:L26,"&gt;0",L24:L26)),0)</f>
        <v>24.099999999999998</v>
      </c>
    </row>
    <row r="28" spans="1:12" s="257" customFormat="1" ht="19.5" thickBot="1" x14ac:dyDescent="0.35">
      <c r="A28" s="248" t="s">
        <v>45</v>
      </c>
      <c r="B28" s="249">
        <f>B27+B23</f>
        <v>189530</v>
      </c>
      <c r="C28" s="121">
        <f>C27+C23</f>
        <v>2017.3892000000001</v>
      </c>
      <c r="D28" s="250">
        <f>D27+D23</f>
        <v>1524421.6</v>
      </c>
      <c r="E28" s="273">
        <f t="shared" si="0"/>
        <v>8.0431678362264556</v>
      </c>
      <c r="F28" s="274">
        <f t="shared" si="1"/>
        <v>0.75564080545290913</v>
      </c>
      <c r="G28" s="249">
        <f t="shared" si="5"/>
        <v>5621.2082972136232</v>
      </c>
      <c r="H28" s="254">
        <f t="shared" si="2"/>
        <v>271.19108906809959</v>
      </c>
      <c r="I28" s="255">
        <f t="shared" si="3"/>
        <v>9.5797513850050144</v>
      </c>
      <c r="J28" s="256">
        <f t="shared" si="4"/>
        <v>10.644168205561126</v>
      </c>
      <c r="K28" s="107">
        <f>IF(K27&gt;0,(K27+K23)/2,(K27+K23)/1)</f>
        <v>1374.5</v>
      </c>
      <c r="L28" s="129">
        <f>IF(L27&gt;0,(L27+L23)/2,(L27+L23)/1)</f>
        <v>14.629999999999999</v>
      </c>
    </row>
    <row r="29" spans="1:12" s="284" customFormat="1" ht="21.75" thickBot="1" x14ac:dyDescent="0.4">
      <c r="A29" s="275" t="s">
        <v>14</v>
      </c>
      <c r="B29" s="276">
        <f>B28+B19</f>
        <v>431879</v>
      </c>
      <c r="C29" s="123">
        <f>C28+C19</f>
        <v>4600.5374900000006</v>
      </c>
      <c r="D29" s="277">
        <f>D28+D19</f>
        <v>3377681.3800000004</v>
      </c>
      <c r="E29" s="278">
        <f t="shared" si="0"/>
        <v>7.8208974735979302</v>
      </c>
      <c r="F29" s="278">
        <f t="shared" si="1"/>
        <v>0.73419277363610835</v>
      </c>
      <c r="G29" s="276">
        <f t="shared" si="5"/>
        <v>12818.835111455111</v>
      </c>
      <c r="H29" s="279">
        <f t="shared" si="2"/>
        <v>263.49362876051441</v>
      </c>
      <c r="I29" s="280">
        <f t="shared" si="3"/>
        <v>9.5871383906140384</v>
      </c>
      <c r="J29" s="281">
        <f>IFERROR((C29*1000)/B29,0)</f>
        <v>10.652375989571153</v>
      </c>
      <c r="K29" s="282">
        <f>IF(K28&gt;0,(K28+K19)/2,(K28+K19)/1)</f>
        <v>1662.9166666666667</v>
      </c>
      <c r="L29" s="283">
        <f>IF(L28&gt;0,(L28+L19)/2,(L28+L19)/1)</f>
        <v>17.725833333333334</v>
      </c>
    </row>
    <row r="31" spans="1:12" ht="15.75" x14ac:dyDescent="0.25">
      <c r="C31" s="285"/>
      <c r="D31" s="285"/>
      <c r="E31" s="286"/>
      <c r="F31" s="287"/>
      <c r="G31" s="286"/>
      <c r="H31" s="286"/>
      <c r="I31" s="285"/>
    </row>
    <row r="32" spans="1:12" ht="18.75" x14ac:dyDescent="0.3">
      <c r="C32" s="285"/>
      <c r="D32" s="285"/>
      <c r="E32" s="288"/>
      <c r="F32" s="288"/>
      <c r="G32" s="289"/>
      <c r="H32" s="288"/>
      <c r="I32" s="285"/>
    </row>
    <row r="33" spans="3:9" ht="21" x14ac:dyDescent="0.35">
      <c r="C33" s="285"/>
      <c r="D33" s="285"/>
      <c r="E33" s="290"/>
      <c r="F33" s="290"/>
      <c r="G33" s="290"/>
      <c r="H33" s="290"/>
      <c r="I33" s="285"/>
    </row>
  </sheetData>
  <mergeCells count="5">
    <mergeCell ref="A9:A10"/>
    <mergeCell ref="A1:L6"/>
    <mergeCell ref="J7:L7"/>
    <mergeCell ref="A8:L8"/>
    <mergeCell ref="K9:L9"/>
  </mergeCells>
  <pageMargins left="0" right="0" top="0" bottom="0" header="0" footer="0"/>
  <pageSetup paperSize="9" scale="99" orientation="landscape" r:id="rId1"/>
  <ignoredErrors>
    <ignoredError sqref="G21:G28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opLeftCell="A4" zoomScaleNormal="100" workbookViewId="0">
      <selection activeCell="L28" sqref="L28"/>
    </sheetView>
  </sheetViews>
  <sheetFormatPr defaultRowHeight="15" x14ac:dyDescent="0.25"/>
  <cols>
    <col min="1" max="1" width="11.42578125" customWidth="1"/>
    <col min="2" max="2" width="8.85546875" customWidth="1"/>
    <col min="3" max="3" width="11" customWidth="1"/>
    <col min="4" max="4" width="18.85546875" customWidth="1"/>
    <col min="5" max="5" width="12.7109375" customWidth="1"/>
    <col min="6" max="6" width="9.85546875" customWidth="1"/>
    <col min="7" max="7" width="18.85546875" customWidth="1"/>
    <col min="8" max="8" width="19.28515625" customWidth="1"/>
    <col min="9" max="10" width="16.85546875" customWidth="1"/>
  </cols>
  <sheetData>
    <row r="1" spans="1:10" ht="57" customHeight="1" x14ac:dyDescent="0.25">
      <c r="A1" s="294" t="s">
        <v>57</v>
      </c>
      <c r="B1" s="310"/>
      <c r="C1" s="310"/>
      <c r="D1" s="310"/>
      <c r="E1" s="310"/>
      <c r="F1" s="310"/>
      <c r="G1" s="310"/>
      <c r="H1" s="310"/>
      <c r="I1" s="310"/>
      <c r="J1" s="310"/>
    </row>
    <row r="2" spans="1:10" x14ac:dyDescent="0.25">
      <c r="A2" s="310"/>
      <c r="B2" s="310"/>
      <c r="C2" s="310"/>
      <c r="D2" s="310"/>
      <c r="E2" s="310"/>
      <c r="F2" s="310"/>
      <c r="G2" s="310"/>
      <c r="H2" s="310"/>
      <c r="I2" s="310"/>
      <c r="J2" s="310"/>
    </row>
    <row r="3" spans="1:10" x14ac:dyDescent="0.25">
      <c r="A3" s="310"/>
      <c r="B3" s="310"/>
      <c r="C3" s="310"/>
      <c r="D3" s="310"/>
      <c r="E3" s="310"/>
      <c r="F3" s="310"/>
      <c r="G3" s="310"/>
      <c r="H3" s="310"/>
      <c r="I3" s="310"/>
      <c r="J3" s="310"/>
    </row>
    <row r="4" spans="1:10" x14ac:dyDescent="0.25">
      <c r="A4" s="310"/>
      <c r="B4" s="310"/>
      <c r="C4" s="310"/>
      <c r="D4" s="310"/>
      <c r="E4" s="310"/>
      <c r="F4" s="310"/>
      <c r="G4" s="310"/>
      <c r="H4" s="310"/>
      <c r="I4" s="310"/>
      <c r="J4" s="310"/>
    </row>
    <row r="5" spans="1:10" x14ac:dyDescent="0.25">
      <c r="A5" s="310"/>
      <c r="B5" s="310"/>
      <c r="C5" s="310"/>
      <c r="D5" s="310"/>
      <c r="E5" s="310"/>
      <c r="F5" s="310"/>
      <c r="G5" s="310"/>
      <c r="H5" s="310"/>
      <c r="I5" s="310"/>
      <c r="J5" s="310"/>
    </row>
    <row r="6" spans="1:10" ht="15.75" thickBot="1" x14ac:dyDescent="0.3">
      <c r="A6" s="311"/>
      <c r="B6" s="311"/>
      <c r="C6" s="311"/>
      <c r="D6" s="311"/>
      <c r="E6" s="311"/>
      <c r="F6" s="311"/>
      <c r="G6" s="311"/>
      <c r="H6" s="311"/>
      <c r="I6" s="311"/>
      <c r="J6" s="311"/>
    </row>
    <row r="7" spans="1:10" ht="18.75" customHeight="1" thickBot="1" x14ac:dyDescent="0.3">
      <c r="A7" s="312"/>
      <c r="B7" s="313"/>
      <c r="C7" s="313"/>
      <c r="D7" s="313"/>
      <c r="E7" s="313"/>
      <c r="F7" s="313"/>
      <c r="G7" s="313"/>
      <c r="H7" s="313"/>
      <c r="I7" s="313"/>
      <c r="J7" s="314"/>
    </row>
    <row r="8" spans="1:10" s="45" customFormat="1" ht="93" thickBot="1" x14ac:dyDescent="1.4">
      <c r="A8" s="303" t="s">
        <v>66</v>
      </c>
      <c r="B8" s="304"/>
      <c r="C8" s="304"/>
      <c r="D8" s="304"/>
      <c r="E8" s="304"/>
      <c r="F8" s="304"/>
      <c r="G8" s="304"/>
      <c r="H8" s="304"/>
      <c r="I8" s="304"/>
      <c r="J8" s="305"/>
    </row>
    <row r="9" spans="1:10" s="2" customFormat="1" ht="15.75" x14ac:dyDescent="0.25">
      <c r="A9" s="306">
        <v>2017</v>
      </c>
      <c r="B9" s="127" t="s">
        <v>52</v>
      </c>
      <c r="C9" s="127" t="s">
        <v>34</v>
      </c>
      <c r="D9" s="127" t="s">
        <v>37</v>
      </c>
      <c r="E9" s="127" t="s">
        <v>69</v>
      </c>
      <c r="F9" s="127" t="s">
        <v>53</v>
      </c>
      <c r="G9" s="127" t="s">
        <v>54</v>
      </c>
      <c r="H9" s="127" t="s">
        <v>55</v>
      </c>
      <c r="I9" s="308" t="s">
        <v>22</v>
      </c>
      <c r="J9" s="309"/>
    </row>
    <row r="10" spans="1:10" s="2" customFormat="1" ht="16.5" thickBot="1" x14ac:dyDescent="0.3">
      <c r="A10" s="307"/>
      <c r="B10" s="138" t="s">
        <v>67</v>
      </c>
      <c r="C10" s="138" t="s">
        <v>67</v>
      </c>
      <c r="D10" s="138" t="s">
        <v>20</v>
      </c>
      <c r="E10" s="138" t="s">
        <v>70</v>
      </c>
      <c r="F10" s="138" t="s">
        <v>56</v>
      </c>
      <c r="G10" s="138" t="s">
        <v>20</v>
      </c>
      <c r="H10" s="138" t="s">
        <v>20</v>
      </c>
      <c r="I10" s="138" t="s">
        <v>26</v>
      </c>
      <c r="J10" s="139" t="s">
        <v>27</v>
      </c>
    </row>
    <row r="11" spans="1:10" x14ac:dyDescent="0.25">
      <c r="A11" s="130" t="s">
        <v>0</v>
      </c>
      <c r="B11" s="131">
        <v>77099</v>
      </c>
      <c r="C11" s="132">
        <f>IF(B12&gt;0,B12-B11,0)</f>
        <v>4600</v>
      </c>
      <c r="D11" s="133">
        <v>452046</v>
      </c>
      <c r="E11" s="134">
        <f t="shared" ref="E11:E29" si="0">IFERROR(C11/F11,0)</f>
        <v>176.92307692307693</v>
      </c>
      <c r="F11" s="135">
        <v>26</v>
      </c>
      <c r="G11" s="136">
        <v>229761.076</v>
      </c>
      <c r="H11" s="136">
        <v>222285.8</v>
      </c>
      <c r="I11" s="136">
        <v>42070</v>
      </c>
      <c r="J11" s="137"/>
    </row>
    <row r="12" spans="1:10" x14ac:dyDescent="0.25">
      <c r="A12" s="60" t="s">
        <v>1</v>
      </c>
      <c r="B12" s="108">
        <v>81699</v>
      </c>
      <c r="C12" s="110">
        <f t="shared" ref="C12:C16" si="1">IF(B13&gt;0,B13-B12,0)</f>
        <v>4608</v>
      </c>
      <c r="D12" s="115">
        <f t="shared" ref="D12:D13" si="2">ROUND(C12*98.302,0)</f>
        <v>452976</v>
      </c>
      <c r="E12" s="112">
        <f t="shared" si="0"/>
        <v>158.89655172413794</v>
      </c>
      <c r="F12" s="111">
        <v>29</v>
      </c>
      <c r="G12" s="113">
        <v>230303.23199999999</v>
      </c>
      <c r="H12" s="113">
        <v>222672.38</v>
      </c>
      <c r="I12" s="113">
        <v>42070</v>
      </c>
      <c r="J12" s="114"/>
    </row>
    <row r="13" spans="1:10" ht="15.75" thickBot="1" x14ac:dyDescent="0.3">
      <c r="A13" s="140" t="s">
        <v>2</v>
      </c>
      <c r="B13" s="141">
        <v>86307</v>
      </c>
      <c r="C13" s="142">
        <f>IF(B15&gt;0,B15-B13,0)</f>
        <v>4808</v>
      </c>
      <c r="D13" s="143">
        <f t="shared" si="2"/>
        <v>472636</v>
      </c>
      <c r="E13" s="144">
        <f t="shared" si="0"/>
        <v>155.09677419354838</v>
      </c>
      <c r="F13" s="145">
        <v>31</v>
      </c>
      <c r="G13" s="146">
        <v>240299.03200000001</v>
      </c>
      <c r="H13" s="146">
        <v>232336.984</v>
      </c>
      <c r="I13" s="146">
        <v>42070</v>
      </c>
      <c r="J13" s="147"/>
    </row>
    <row r="14" spans="1:10" s="2" customFormat="1" ht="16.5" thickBot="1" x14ac:dyDescent="0.3">
      <c r="A14" s="149" t="s">
        <v>3</v>
      </c>
      <c r="B14" s="150"/>
      <c r="C14" s="151">
        <f>SUM(C11:C13)</f>
        <v>14016</v>
      </c>
      <c r="D14" s="152">
        <f>D13+D12+D11</f>
        <v>1377658</v>
      </c>
      <c r="E14" s="153">
        <f>IFERROR(C14/F14,0)</f>
        <v>162.97674418604652</v>
      </c>
      <c r="F14" s="154">
        <f t="shared" ref="F14:I14" si="3">F13+F12+F11</f>
        <v>86</v>
      </c>
      <c r="G14" s="155">
        <f t="shared" si="3"/>
        <v>700363.34</v>
      </c>
      <c r="H14" s="155">
        <f t="shared" si="3"/>
        <v>677295.16399999999</v>
      </c>
      <c r="I14" s="155">
        <f t="shared" si="3"/>
        <v>126210</v>
      </c>
      <c r="J14" s="156">
        <f>J13+J12+J11</f>
        <v>0</v>
      </c>
    </row>
    <row r="15" spans="1:10" x14ac:dyDescent="0.25">
      <c r="A15" s="130" t="s">
        <v>4</v>
      </c>
      <c r="B15" s="131">
        <v>91115</v>
      </c>
      <c r="C15" s="132">
        <f t="shared" si="1"/>
        <v>4590</v>
      </c>
      <c r="D15" s="148">
        <f t="shared" ref="D15:D17" si="4">ROUND(C15*98.302,0)</f>
        <v>451206</v>
      </c>
      <c r="E15" s="134">
        <f t="shared" si="0"/>
        <v>153</v>
      </c>
      <c r="F15" s="135">
        <v>30</v>
      </c>
      <c r="G15" s="136">
        <v>229403.61</v>
      </c>
      <c r="H15" s="136">
        <v>221802.57</v>
      </c>
      <c r="I15" s="136">
        <v>42070</v>
      </c>
      <c r="J15" s="137"/>
    </row>
    <row r="16" spans="1:10" x14ac:dyDescent="0.25">
      <c r="A16" s="60" t="s">
        <v>21</v>
      </c>
      <c r="B16" s="108">
        <v>95705</v>
      </c>
      <c r="C16" s="109">
        <f t="shared" si="1"/>
        <v>4581</v>
      </c>
      <c r="D16" s="115">
        <f t="shared" si="4"/>
        <v>450321</v>
      </c>
      <c r="E16" s="112">
        <f t="shared" si="0"/>
        <v>147.7741935483871</v>
      </c>
      <c r="F16" s="111">
        <v>31</v>
      </c>
      <c r="G16" s="113">
        <f t="shared" ref="G16" si="5">D16*0.5084</f>
        <v>228943.19639999999</v>
      </c>
      <c r="H16" s="113">
        <v>221367.66</v>
      </c>
      <c r="I16" s="113">
        <v>42070</v>
      </c>
      <c r="J16" s="114"/>
    </row>
    <row r="17" spans="1:10" ht="15.75" thickBot="1" x14ac:dyDescent="0.3">
      <c r="A17" s="140" t="s">
        <v>5</v>
      </c>
      <c r="B17" s="141">
        <v>100286</v>
      </c>
      <c r="C17" s="142">
        <f>IF(B20&gt;0,B20-B17,0)</f>
        <v>5412</v>
      </c>
      <c r="D17" s="143">
        <f t="shared" si="4"/>
        <v>532010</v>
      </c>
      <c r="E17" s="144">
        <f t="shared" si="0"/>
        <v>180.4</v>
      </c>
      <c r="F17" s="145">
        <v>30</v>
      </c>
      <c r="G17" s="146">
        <v>270486.348</v>
      </c>
      <c r="H17" s="146">
        <v>261524.07800000001</v>
      </c>
      <c r="I17" s="146">
        <v>42070</v>
      </c>
      <c r="J17" s="147">
        <v>666</v>
      </c>
    </row>
    <row r="18" spans="1:10" s="2" customFormat="1" ht="16.5" thickBot="1" x14ac:dyDescent="0.3">
      <c r="A18" s="157" t="s">
        <v>7</v>
      </c>
      <c r="B18" s="158"/>
      <c r="C18" s="159">
        <f>SUM(C15:C17)</f>
        <v>14583</v>
      </c>
      <c r="D18" s="160">
        <f>D17+D16+D15</f>
        <v>1433537</v>
      </c>
      <c r="E18" s="161">
        <f t="shared" si="0"/>
        <v>160.25274725274724</v>
      </c>
      <c r="F18" s="162">
        <f t="shared" ref="F18" si="6">F17+F16+F15</f>
        <v>91</v>
      </c>
      <c r="G18" s="163">
        <f t="shared" ref="G18:J18" si="7">G17+G16+G15</f>
        <v>728833.1544</v>
      </c>
      <c r="H18" s="163">
        <f t="shared" si="7"/>
        <v>704694.30799999996</v>
      </c>
      <c r="I18" s="163">
        <f t="shared" si="7"/>
        <v>126210</v>
      </c>
      <c r="J18" s="164">
        <f t="shared" si="7"/>
        <v>666</v>
      </c>
    </row>
    <row r="19" spans="1:10" s="3" customFormat="1" ht="19.5" thickBot="1" x14ac:dyDescent="0.35">
      <c r="A19" s="165" t="s">
        <v>24</v>
      </c>
      <c r="B19" s="166"/>
      <c r="C19" s="167">
        <f>C14+C18</f>
        <v>28599</v>
      </c>
      <c r="D19" s="168">
        <f>D18+D14</f>
        <v>2811195</v>
      </c>
      <c r="E19" s="169">
        <f t="shared" si="0"/>
        <v>161.57627118644066</v>
      </c>
      <c r="F19" s="170">
        <f t="shared" ref="F19:J19" si="8">F18+F14</f>
        <v>177</v>
      </c>
      <c r="G19" s="171">
        <f t="shared" si="8"/>
        <v>1429196.4944</v>
      </c>
      <c r="H19" s="171">
        <f t="shared" si="8"/>
        <v>1381989.4720000001</v>
      </c>
      <c r="I19" s="171">
        <f t="shared" si="8"/>
        <v>252420</v>
      </c>
      <c r="J19" s="172">
        <f t="shared" si="8"/>
        <v>666</v>
      </c>
    </row>
    <row r="20" spans="1:10" x14ac:dyDescent="0.25">
      <c r="A20" s="130" t="s">
        <v>6</v>
      </c>
      <c r="B20" s="131">
        <v>105698</v>
      </c>
      <c r="C20" s="132">
        <f t="shared" ref="C20:C21" si="9">IF(B21&gt;0,B21-B20,0)</f>
        <v>5153</v>
      </c>
      <c r="D20" s="148">
        <f t="shared" ref="D20" si="10">ROUND(C20*98.302,0)</f>
        <v>506550</v>
      </c>
      <c r="E20" s="134">
        <f t="shared" si="0"/>
        <v>166.2258064516129</v>
      </c>
      <c r="F20" s="135">
        <v>31</v>
      </c>
      <c r="G20" s="136">
        <v>257541.78700000001</v>
      </c>
      <c r="H20" s="136">
        <v>249008.41899999999</v>
      </c>
      <c r="I20" s="136">
        <v>42880</v>
      </c>
      <c r="J20" s="137"/>
    </row>
    <row r="21" spans="1:10" x14ac:dyDescent="0.25">
      <c r="A21" s="60" t="s">
        <v>8</v>
      </c>
      <c r="B21" s="108">
        <v>110851</v>
      </c>
      <c r="C21" s="109">
        <f t="shared" si="9"/>
        <v>6768</v>
      </c>
      <c r="D21" s="115">
        <v>665307</v>
      </c>
      <c r="E21" s="112">
        <f t="shared" si="0"/>
        <v>218.32258064516128</v>
      </c>
      <c r="F21" s="111">
        <v>31</v>
      </c>
      <c r="G21" s="113">
        <v>338257.87199999997</v>
      </c>
      <c r="H21" s="113">
        <v>327050.06400000001</v>
      </c>
      <c r="I21" s="113">
        <v>42880</v>
      </c>
      <c r="J21" s="114"/>
    </row>
    <row r="22" spans="1:10" ht="15.75" thickBot="1" x14ac:dyDescent="0.3">
      <c r="A22" s="140" t="s">
        <v>9</v>
      </c>
      <c r="B22" s="141">
        <v>117619</v>
      </c>
      <c r="C22" s="142">
        <f>IF(B24&gt;0,B24-B22,0)</f>
        <v>4830</v>
      </c>
      <c r="D22" s="143">
        <v>474798</v>
      </c>
      <c r="E22" s="144">
        <f t="shared" si="0"/>
        <v>161</v>
      </c>
      <c r="F22" s="145">
        <v>30</v>
      </c>
      <c r="G22" s="146">
        <v>241398.57</v>
      </c>
      <c r="H22" s="146">
        <v>233400.09</v>
      </c>
      <c r="I22" s="146">
        <v>42880</v>
      </c>
      <c r="J22" s="147"/>
    </row>
    <row r="23" spans="1:10" s="2" customFormat="1" ht="16.5" thickBot="1" x14ac:dyDescent="0.3">
      <c r="A23" s="149" t="s">
        <v>10</v>
      </c>
      <c r="B23" s="150"/>
      <c r="C23" s="151">
        <f>SUM(C20:C22)</f>
        <v>16751</v>
      </c>
      <c r="D23" s="152">
        <f>D22+D21+D20</f>
        <v>1646655</v>
      </c>
      <c r="E23" s="153">
        <f t="shared" si="0"/>
        <v>182.07608695652175</v>
      </c>
      <c r="F23" s="154">
        <f t="shared" ref="F23" si="11">F22+F21+F20</f>
        <v>92</v>
      </c>
      <c r="G23" s="155">
        <f t="shared" ref="G23:J23" si="12">G22+G21+G20</f>
        <v>837198.22900000005</v>
      </c>
      <c r="H23" s="155">
        <f t="shared" si="12"/>
        <v>809458.57299999997</v>
      </c>
      <c r="I23" s="155">
        <f t="shared" si="12"/>
        <v>128640</v>
      </c>
      <c r="J23" s="156">
        <f t="shared" si="12"/>
        <v>0</v>
      </c>
    </row>
    <row r="24" spans="1:10" x14ac:dyDescent="0.25">
      <c r="A24" s="130" t="s">
        <v>11</v>
      </c>
      <c r="B24" s="131">
        <v>122449</v>
      </c>
      <c r="C24" s="132">
        <f t="shared" ref="C24" si="13">IF(B25&gt;0,B25-B24,0)</f>
        <v>5907</v>
      </c>
      <c r="D24" s="148">
        <v>580669</v>
      </c>
      <c r="E24" s="134">
        <f t="shared" si="0"/>
        <v>190.54838709677421</v>
      </c>
      <c r="F24" s="135">
        <v>31</v>
      </c>
      <c r="G24" s="136">
        <v>295225</v>
      </c>
      <c r="H24" s="136">
        <v>285444</v>
      </c>
      <c r="I24" s="136">
        <v>42880</v>
      </c>
      <c r="J24" s="137"/>
    </row>
    <row r="25" spans="1:10" x14ac:dyDescent="0.25">
      <c r="A25" s="60" t="s">
        <v>43</v>
      </c>
      <c r="B25" s="108">
        <v>128356</v>
      </c>
      <c r="C25" s="109">
        <v>5754</v>
      </c>
      <c r="D25" s="115">
        <f t="shared" ref="D25:D26" si="14">ROUND(C25*98.302,0)</f>
        <v>565630</v>
      </c>
      <c r="E25" s="112">
        <f t="shared" si="0"/>
        <v>191.8</v>
      </c>
      <c r="F25" s="111">
        <v>30</v>
      </c>
      <c r="G25" s="113">
        <f t="shared" ref="G25:G26" si="15">D25*0.5084</f>
        <v>287566.29199999996</v>
      </c>
      <c r="H25" s="113">
        <f t="shared" ref="H25:H26" si="16">D25*0.4916</f>
        <v>278063.70799999998</v>
      </c>
      <c r="I25" s="113">
        <v>42880</v>
      </c>
      <c r="J25" s="114"/>
    </row>
    <row r="26" spans="1:10" ht="15.75" thickBot="1" x14ac:dyDescent="0.3">
      <c r="A26" s="140" t="s">
        <v>13</v>
      </c>
      <c r="B26" s="141">
        <v>139435</v>
      </c>
      <c r="C26" s="142">
        <v>5325</v>
      </c>
      <c r="D26" s="143">
        <f t="shared" si="14"/>
        <v>523458</v>
      </c>
      <c r="E26" s="144">
        <f t="shared" si="0"/>
        <v>171.7741935483871</v>
      </c>
      <c r="F26" s="145">
        <v>31</v>
      </c>
      <c r="G26" s="146">
        <f t="shared" si="15"/>
        <v>266126.04719999997</v>
      </c>
      <c r="H26" s="146">
        <f t="shared" si="16"/>
        <v>257331.9528</v>
      </c>
      <c r="I26" s="146">
        <v>42880</v>
      </c>
      <c r="J26" s="147">
        <v>810</v>
      </c>
    </row>
    <row r="27" spans="1:10" s="2" customFormat="1" ht="16.5" thickBot="1" x14ac:dyDescent="0.3">
      <c r="A27" s="149" t="s">
        <v>28</v>
      </c>
      <c r="B27" s="150"/>
      <c r="C27" s="151">
        <f>SUM(C24:C26)</f>
        <v>16986</v>
      </c>
      <c r="D27" s="152">
        <f>D26+D25+D24</f>
        <v>1669757</v>
      </c>
      <c r="E27" s="153">
        <f t="shared" si="0"/>
        <v>184.63043478260869</v>
      </c>
      <c r="F27" s="154">
        <f t="shared" ref="F27" si="17">F26+F25+F24</f>
        <v>92</v>
      </c>
      <c r="G27" s="155">
        <f t="shared" ref="G27:J27" si="18">G26+G25+G24</f>
        <v>848917.33919999993</v>
      </c>
      <c r="H27" s="155">
        <f t="shared" si="18"/>
        <v>820839.66079999995</v>
      </c>
      <c r="I27" s="155">
        <f t="shared" si="18"/>
        <v>128640</v>
      </c>
      <c r="J27" s="156">
        <f t="shared" si="18"/>
        <v>810</v>
      </c>
    </row>
    <row r="28" spans="1:10" s="3" customFormat="1" ht="19.5" thickBot="1" x14ac:dyDescent="0.35">
      <c r="A28" s="165" t="s">
        <v>23</v>
      </c>
      <c r="B28" s="166"/>
      <c r="C28" s="167">
        <f>C23+C27</f>
        <v>33737</v>
      </c>
      <c r="D28" s="168">
        <f>D27+D23</f>
        <v>3316412</v>
      </c>
      <c r="E28" s="169">
        <f t="shared" si="0"/>
        <v>183.35326086956522</v>
      </c>
      <c r="F28" s="170">
        <f t="shared" ref="F28" si="19">F27+F23</f>
        <v>184</v>
      </c>
      <c r="G28" s="171">
        <f t="shared" ref="G28:J28" si="20">G27+G23</f>
        <v>1686115.5682000001</v>
      </c>
      <c r="H28" s="171">
        <f t="shared" si="20"/>
        <v>1630298.2338</v>
      </c>
      <c r="I28" s="171">
        <f t="shared" si="20"/>
        <v>257280</v>
      </c>
      <c r="J28" s="172">
        <f t="shared" si="20"/>
        <v>810</v>
      </c>
    </row>
    <row r="29" spans="1:10" s="4" customFormat="1" ht="21.75" thickBot="1" x14ac:dyDescent="0.4">
      <c r="A29" s="173" t="s">
        <v>14</v>
      </c>
      <c r="B29" s="174"/>
      <c r="C29" s="175">
        <f>C28+C19</f>
        <v>62336</v>
      </c>
      <c r="D29" s="176">
        <f>D28+D19</f>
        <v>6127607</v>
      </c>
      <c r="E29" s="177">
        <f t="shared" si="0"/>
        <v>172.67590027700831</v>
      </c>
      <c r="F29" s="178">
        <f>F19+F28</f>
        <v>361</v>
      </c>
      <c r="G29" s="179">
        <f>G28+G19</f>
        <v>3115312.0625999998</v>
      </c>
      <c r="H29" s="179">
        <f t="shared" ref="H29:J29" si="21">H28+H19</f>
        <v>3012287.7058000001</v>
      </c>
      <c r="I29" s="179">
        <f t="shared" si="21"/>
        <v>509700</v>
      </c>
      <c r="J29" s="180">
        <f t="shared" si="21"/>
        <v>1476</v>
      </c>
    </row>
  </sheetData>
  <mergeCells count="5">
    <mergeCell ref="A8:J8"/>
    <mergeCell ref="A9:A10"/>
    <mergeCell ref="I9:J9"/>
    <mergeCell ref="A1:J6"/>
    <mergeCell ref="A7:J7"/>
  </mergeCells>
  <pageMargins left="0" right="0" top="0" bottom="0" header="0" footer="0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opLeftCell="A4" workbookViewId="0">
      <selection activeCell="I24" sqref="I24"/>
    </sheetView>
  </sheetViews>
  <sheetFormatPr defaultRowHeight="15" x14ac:dyDescent="0.25"/>
  <cols>
    <col min="1" max="1" width="13.28515625" customWidth="1"/>
    <col min="2" max="4" width="21.85546875" customWidth="1"/>
    <col min="5" max="5" width="22" customWidth="1"/>
    <col min="6" max="7" width="21.85546875" customWidth="1"/>
  </cols>
  <sheetData>
    <row r="1" spans="1:7" ht="21" customHeight="1" x14ac:dyDescent="0.25">
      <c r="A1" s="294" t="s">
        <v>57</v>
      </c>
      <c r="B1" s="310"/>
      <c r="C1" s="310"/>
      <c r="D1" s="310"/>
      <c r="E1" s="310"/>
      <c r="F1" s="310"/>
      <c r="G1" s="310"/>
    </row>
    <row r="2" spans="1:7" x14ac:dyDescent="0.25">
      <c r="A2" s="310"/>
      <c r="B2" s="310"/>
      <c r="C2" s="310"/>
      <c r="D2" s="310"/>
      <c r="E2" s="310"/>
      <c r="F2" s="310"/>
      <c r="G2" s="310"/>
    </row>
    <row r="3" spans="1:7" x14ac:dyDescent="0.25">
      <c r="A3" s="310"/>
      <c r="B3" s="310"/>
      <c r="C3" s="310"/>
      <c r="D3" s="310"/>
      <c r="E3" s="310"/>
      <c r="F3" s="310"/>
      <c r="G3" s="310"/>
    </row>
    <row r="4" spans="1:7" x14ac:dyDescent="0.25">
      <c r="A4" s="310"/>
      <c r="B4" s="310"/>
      <c r="C4" s="310"/>
      <c r="D4" s="310"/>
      <c r="E4" s="310"/>
      <c r="F4" s="310"/>
      <c r="G4" s="310"/>
    </row>
    <row r="5" spans="1:7" x14ac:dyDescent="0.25">
      <c r="A5" s="310"/>
      <c r="B5" s="310"/>
      <c r="C5" s="310"/>
      <c r="D5" s="310"/>
      <c r="E5" s="310"/>
      <c r="F5" s="310"/>
      <c r="G5" s="310"/>
    </row>
    <row r="6" spans="1:7" ht="14.25" customHeight="1" thickBot="1" x14ac:dyDescent="0.3">
      <c r="A6" s="311"/>
      <c r="B6" s="311"/>
      <c r="C6" s="311"/>
      <c r="D6" s="311"/>
      <c r="E6" s="311"/>
      <c r="F6" s="311"/>
      <c r="G6" s="311"/>
    </row>
    <row r="7" spans="1:7" ht="15.75" thickBot="1" x14ac:dyDescent="0.3">
      <c r="A7" s="52"/>
      <c r="B7" s="53"/>
      <c r="C7" s="53"/>
      <c r="D7" s="53"/>
      <c r="E7" s="53"/>
      <c r="F7" s="53"/>
      <c r="G7" s="105"/>
    </row>
    <row r="8" spans="1:7" s="45" customFormat="1" ht="127.5" customHeight="1" thickBot="1" x14ac:dyDescent="1.4">
      <c r="A8" s="297" t="s">
        <v>62</v>
      </c>
      <c r="B8" s="298"/>
      <c r="C8" s="298"/>
      <c r="D8" s="298"/>
      <c r="E8" s="298"/>
      <c r="F8" s="298"/>
      <c r="G8" s="300"/>
    </row>
    <row r="9" spans="1:7" s="50" customFormat="1" ht="26.25" x14ac:dyDescent="0.4">
      <c r="A9" s="317">
        <v>2017</v>
      </c>
      <c r="B9" s="92" t="s">
        <v>35</v>
      </c>
      <c r="C9" s="93" t="s">
        <v>36</v>
      </c>
      <c r="D9" s="94" t="s">
        <v>58</v>
      </c>
      <c r="E9" s="315" t="s">
        <v>37</v>
      </c>
      <c r="F9" s="316"/>
      <c r="G9" s="95" t="s">
        <v>60</v>
      </c>
    </row>
    <row r="10" spans="1:7" ht="15.75" thickBot="1" x14ac:dyDescent="0.3">
      <c r="A10" s="318"/>
      <c r="B10" s="96" t="s">
        <v>59</v>
      </c>
      <c r="C10" s="97" t="s">
        <v>59</v>
      </c>
      <c r="D10" s="97" t="s">
        <v>59</v>
      </c>
      <c r="E10" s="96" t="s">
        <v>58</v>
      </c>
      <c r="F10" s="98" t="s">
        <v>63</v>
      </c>
      <c r="G10" s="99" t="s">
        <v>61</v>
      </c>
    </row>
    <row r="11" spans="1:7" ht="15" customHeight="1" x14ac:dyDescent="0.25">
      <c r="A11" s="86" t="s">
        <v>0</v>
      </c>
      <c r="B11" s="38">
        <v>37283</v>
      </c>
      <c r="C11" s="65">
        <v>46349</v>
      </c>
      <c r="D11" s="16">
        <f>C11+B11</f>
        <v>83632</v>
      </c>
      <c r="E11" s="75">
        <v>226393.83</v>
      </c>
      <c r="F11" s="76">
        <f>IFERROR(E11/D11,0)</f>
        <v>2.7070239860340539</v>
      </c>
      <c r="G11" s="81">
        <v>282</v>
      </c>
    </row>
    <row r="12" spans="1:7" ht="15" customHeight="1" x14ac:dyDescent="0.25">
      <c r="A12" s="87" t="s">
        <v>1</v>
      </c>
      <c r="B12" s="39">
        <v>33151</v>
      </c>
      <c r="C12" s="64">
        <v>40469</v>
      </c>
      <c r="D12" s="5">
        <f t="shared" ref="D12:D26" si="0">C12+B12</f>
        <v>73620</v>
      </c>
      <c r="E12" s="39">
        <v>192057.23</v>
      </c>
      <c r="F12" s="77">
        <f t="shared" ref="F12:F29" si="1">IFERROR(E12/D12,0)</f>
        <v>2.6087643303450152</v>
      </c>
      <c r="G12" s="82">
        <v>253</v>
      </c>
    </row>
    <row r="13" spans="1:7" ht="15.75" thickBot="1" x14ac:dyDescent="0.3">
      <c r="A13" s="88" t="s">
        <v>2</v>
      </c>
      <c r="B13" s="69">
        <v>35513</v>
      </c>
      <c r="C13" s="70">
        <v>42781</v>
      </c>
      <c r="D13" s="71">
        <f t="shared" si="0"/>
        <v>78294</v>
      </c>
      <c r="E13" s="69">
        <v>186948.96</v>
      </c>
      <c r="F13" s="80">
        <f t="shared" si="1"/>
        <v>2.3877814391907424</v>
      </c>
      <c r="G13" s="83">
        <v>240</v>
      </c>
    </row>
    <row r="14" spans="1:7" s="2" customFormat="1" ht="16.5" thickBot="1" x14ac:dyDescent="0.3">
      <c r="A14" s="89" t="s">
        <v>3</v>
      </c>
      <c r="B14" s="72">
        <f>B13+B12+B11</f>
        <v>105947</v>
      </c>
      <c r="C14" s="73">
        <f>C13+C12+C11</f>
        <v>129599</v>
      </c>
      <c r="D14" s="74">
        <f>D13+D12+D11</f>
        <v>235546</v>
      </c>
      <c r="E14" s="72">
        <f t="shared" ref="E14" si="2">E13+E12+E11</f>
        <v>605400.02</v>
      </c>
      <c r="F14" s="78">
        <f t="shared" si="1"/>
        <v>2.5701986873052398</v>
      </c>
      <c r="G14" s="84">
        <f>IFERROR((AVERAGEIF(G11:G13,"&gt;0",G11:G13)),0)</f>
        <v>258.33333333333331</v>
      </c>
    </row>
    <row r="15" spans="1:7" x14ac:dyDescent="0.25">
      <c r="A15" s="86" t="s">
        <v>4</v>
      </c>
      <c r="B15" s="38">
        <v>26859</v>
      </c>
      <c r="C15" s="65">
        <v>43413</v>
      </c>
      <c r="D15" s="16">
        <f t="shared" si="0"/>
        <v>70272</v>
      </c>
      <c r="E15" s="38">
        <v>157538.26</v>
      </c>
      <c r="F15" s="76">
        <f t="shared" si="1"/>
        <v>2.241835439435337</v>
      </c>
      <c r="G15" s="81">
        <v>217</v>
      </c>
    </row>
    <row r="16" spans="1:7" x14ac:dyDescent="0.25">
      <c r="A16" s="87" t="s">
        <v>21</v>
      </c>
      <c r="B16" s="39">
        <v>28525</v>
      </c>
      <c r="C16" s="64">
        <v>38030</v>
      </c>
      <c r="D16" s="5">
        <f t="shared" si="0"/>
        <v>66555</v>
      </c>
      <c r="E16" s="39">
        <v>145489.06</v>
      </c>
      <c r="F16" s="77">
        <f t="shared" si="1"/>
        <v>2.1859974457215836</v>
      </c>
      <c r="G16" s="82">
        <v>216</v>
      </c>
    </row>
    <row r="17" spans="1:7" ht="15.75" thickBot="1" x14ac:dyDescent="0.3">
      <c r="A17" s="88" t="s">
        <v>5</v>
      </c>
      <c r="B17" s="69">
        <v>28744</v>
      </c>
      <c r="C17" s="70">
        <v>33114</v>
      </c>
      <c r="D17" s="71">
        <f t="shared" si="0"/>
        <v>61858</v>
      </c>
      <c r="E17" s="69">
        <v>163189.43</v>
      </c>
      <c r="F17" s="80">
        <f t="shared" si="1"/>
        <v>2.6381297487794626</v>
      </c>
      <c r="G17" s="83">
        <v>233</v>
      </c>
    </row>
    <row r="18" spans="1:7" s="2" customFormat="1" ht="16.5" thickBot="1" x14ac:dyDescent="0.3">
      <c r="A18" s="89" t="s">
        <v>7</v>
      </c>
      <c r="B18" s="72">
        <f>B17+B16+B15</f>
        <v>84128</v>
      </c>
      <c r="C18" s="73">
        <f>C17+C16+C15</f>
        <v>114557</v>
      </c>
      <c r="D18" s="74">
        <f>D17+D16+D15</f>
        <v>198685</v>
      </c>
      <c r="E18" s="72">
        <f>E17+E16+E15</f>
        <v>466216.75</v>
      </c>
      <c r="F18" s="78">
        <f t="shared" si="1"/>
        <v>2.3465120668394697</v>
      </c>
      <c r="G18" s="84">
        <f>IFERROR((AVERAGEIF(G15:G17,"&gt;0",G15:G17)),0)</f>
        <v>222</v>
      </c>
    </row>
    <row r="19" spans="1:7" s="3" customFormat="1" ht="19.5" thickBot="1" x14ac:dyDescent="0.35">
      <c r="A19" s="90" t="s">
        <v>24</v>
      </c>
      <c r="B19" s="66">
        <f t="shared" ref="B19:E19" si="3">B18+B14</f>
        <v>190075</v>
      </c>
      <c r="C19" s="67">
        <f t="shared" si="3"/>
        <v>244156</v>
      </c>
      <c r="D19" s="68">
        <f t="shared" si="3"/>
        <v>434231</v>
      </c>
      <c r="E19" s="66">
        <f t="shared" si="3"/>
        <v>1071616.77</v>
      </c>
      <c r="F19" s="79">
        <f t="shared" si="1"/>
        <v>2.4678495317008688</v>
      </c>
      <c r="G19" s="85">
        <f>IF(G18&gt;0,(G18+G14)/2,(G18+G14)/1)</f>
        <v>240.16666666666666</v>
      </c>
    </row>
    <row r="20" spans="1:7" ht="15" customHeight="1" x14ac:dyDescent="0.25">
      <c r="A20" s="86" t="s">
        <v>6</v>
      </c>
      <c r="B20" s="38">
        <v>25344</v>
      </c>
      <c r="C20" s="65">
        <v>38058</v>
      </c>
      <c r="D20" s="16">
        <f t="shared" si="0"/>
        <v>63402</v>
      </c>
      <c r="E20" s="38">
        <v>148061.32</v>
      </c>
      <c r="F20" s="76">
        <f t="shared" si="1"/>
        <v>2.3352783823854137</v>
      </c>
      <c r="G20" s="81">
        <v>214</v>
      </c>
    </row>
    <row r="21" spans="1:7" ht="15" customHeight="1" x14ac:dyDescent="0.25">
      <c r="A21" s="87" t="s">
        <v>8</v>
      </c>
      <c r="B21" s="39">
        <v>30611</v>
      </c>
      <c r="C21" s="64">
        <v>35755</v>
      </c>
      <c r="D21" s="5">
        <f t="shared" si="0"/>
        <v>66366</v>
      </c>
      <c r="E21" s="39">
        <v>155588.60999999999</v>
      </c>
      <c r="F21" s="77">
        <f t="shared" si="1"/>
        <v>2.3444024048458547</v>
      </c>
      <c r="G21" s="82">
        <v>211</v>
      </c>
    </row>
    <row r="22" spans="1:7" ht="15" customHeight="1" thickBot="1" x14ac:dyDescent="0.3">
      <c r="A22" s="88" t="s">
        <v>9</v>
      </c>
      <c r="B22" s="69">
        <v>28418</v>
      </c>
      <c r="C22" s="70">
        <v>36287</v>
      </c>
      <c r="D22" s="71">
        <f t="shared" si="0"/>
        <v>64705</v>
      </c>
      <c r="E22" s="69">
        <v>162248</v>
      </c>
      <c r="F22" s="80">
        <f t="shared" si="1"/>
        <v>2.5075032841356926</v>
      </c>
      <c r="G22" s="83">
        <v>218</v>
      </c>
    </row>
    <row r="23" spans="1:7" s="2" customFormat="1" ht="16.5" thickBot="1" x14ac:dyDescent="0.3">
      <c r="A23" s="89" t="s">
        <v>10</v>
      </c>
      <c r="B23" s="72">
        <f t="shared" ref="B23:E23" si="4">B22+B21+B20</f>
        <v>84373</v>
      </c>
      <c r="C23" s="73">
        <f t="shared" si="4"/>
        <v>110100</v>
      </c>
      <c r="D23" s="74">
        <f>D22+D21+D20</f>
        <v>194473</v>
      </c>
      <c r="E23" s="72">
        <f t="shared" si="4"/>
        <v>465897.93</v>
      </c>
      <c r="F23" s="78">
        <f t="shared" si="1"/>
        <v>2.3956946722681298</v>
      </c>
      <c r="G23" s="84">
        <f>IFERROR((AVERAGEIF(G20:G22,"&gt;0",G20:G22)),0)</f>
        <v>214.33333333333334</v>
      </c>
    </row>
    <row r="24" spans="1:7" x14ac:dyDescent="0.25">
      <c r="A24" s="86" t="s">
        <v>11</v>
      </c>
      <c r="B24" s="38">
        <v>36453</v>
      </c>
      <c r="C24" s="65">
        <v>38961</v>
      </c>
      <c r="D24" s="16">
        <f t="shared" si="0"/>
        <v>75414</v>
      </c>
      <c r="E24" s="38">
        <v>201748.28</v>
      </c>
      <c r="F24" s="76">
        <f t="shared" si="1"/>
        <v>2.6752099079746468</v>
      </c>
      <c r="G24" s="81">
        <v>255</v>
      </c>
    </row>
    <row r="25" spans="1:7" x14ac:dyDescent="0.25">
      <c r="A25" s="87" t="s">
        <v>12</v>
      </c>
      <c r="B25" s="39">
        <v>35877</v>
      </c>
      <c r="C25" s="64">
        <v>41713</v>
      </c>
      <c r="D25" s="5">
        <f t="shared" si="0"/>
        <v>77590</v>
      </c>
      <c r="E25" s="39">
        <v>192850.63</v>
      </c>
      <c r="F25" s="76">
        <f t="shared" si="1"/>
        <v>2.4855088284572755</v>
      </c>
      <c r="G25" s="82">
        <v>248</v>
      </c>
    </row>
    <row r="26" spans="1:7" ht="15.75" thickBot="1" x14ac:dyDescent="0.3">
      <c r="A26" s="88" t="s">
        <v>13</v>
      </c>
      <c r="B26" s="69">
        <v>34147</v>
      </c>
      <c r="C26" s="70">
        <v>47035</v>
      </c>
      <c r="D26" s="71">
        <f t="shared" si="0"/>
        <v>81182</v>
      </c>
      <c r="E26" s="69">
        <v>202786.54</v>
      </c>
      <c r="F26" s="76">
        <f t="shared" si="1"/>
        <v>2.497924909462689</v>
      </c>
      <c r="G26" s="83">
        <v>257</v>
      </c>
    </row>
    <row r="27" spans="1:7" s="2" customFormat="1" ht="16.5" thickBot="1" x14ac:dyDescent="0.3">
      <c r="A27" s="89" t="s">
        <v>28</v>
      </c>
      <c r="B27" s="72">
        <f t="shared" ref="B27:E27" si="5">B26+B25+B24</f>
        <v>106477</v>
      </c>
      <c r="C27" s="73">
        <f t="shared" si="5"/>
        <v>127709</v>
      </c>
      <c r="D27" s="74">
        <f>D26+D25+D24</f>
        <v>234186</v>
      </c>
      <c r="E27" s="72">
        <f t="shared" si="5"/>
        <v>597385.45000000007</v>
      </c>
      <c r="F27" s="78">
        <f t="shared" si="1"/>
        <v>2.5509016337441182</v>
      </c>
      <c r="G27" s="84">
        <f>IFERROR((AVERAGEIF(G24:G26,"&gt;0",G24:G26)),0)</f>
        <v>253.33333333333334</v>
      </c>
    </row>
    <row r="28" spans="1:7" s="3" customFormat="1" ht="19.5" thickBot="1" x14ac:dyDescent="0.35">
      <c r="A28" s="90" t="s">
        <v>23</v>
      </c>
      <c r="B28" s="66">
        <f t="shared" ref="B28:E28" si="6">B27+B23</f>
        <v>190850</v>
      </c>
      <c r="C28" s="67">
        <f t="shared" si="6"/>
        <v>237809</v>
      </c>
      <c r="D28" s="68">
        <f t="shared" si="6"/>
        <v>428659</v>
      </c>
      <c r="E28" s="66">
        <f t="shared" si="6"/>
        <v>1063283.3800000001</v>
      </c>
      <c r="F28" s="79">
        <f t="shared" si="1"/>
        <v>2.4804877070118674</v>
      </c>
      <c r="G28" s="85">
        <f>IF(G27&gt;0,(G27+G23)/2,(G27+G23)/1)</f>
        <v>233.83333333333334</v>
      </c>
    </row>
    <row r="29" spans="1:7" s="4" customFormat="1" ht="21.75" thickBot="1" x14ac:dyDescent="0.4">
      <c r="A29" s="91" t="s">
        <v>14</v>
      </c>
      <c r="B29" s="100">
        <f>B28+B19</f>
        <v>380925</v>
      </c>
      <c r="C29" s="101">
        <f>C28+C19</f>
        <v>481965</v>
      </c>
      <c r="D29" s="102">
        <f>D28+D19</f>
        <v>862890</v>
      </c>
      <c r="E29" s="100">
        <f>E28+E19</f>
        <v>2134900.1500000004</v>
      </c>
      <c r="F29" s="103">
        <f t="shared" si="1"/>
        <v>2.4741278146693095</v>
      </c>
      <c r="G29" s="104">
        <f>IF(G28&gt;0,(G28+G19)/2,(G28+G19)/1)</f>
        <v>237</v>
      </c>
    </row>
  </sheetData>
  <mergeCells count="4">
    <mergeCell ref="E9:F9"/>
    <mergeCell ref="A1:G6"/>
    <mergeCell ref="A8:G8"/>
    <mergeCell ref="A9:A10"/>
  </mergeCells>
  <pageMargins left="0" right="0" top="0" bottom="0" header="0" footer="0"/>
  <pageSetup paperSize="9" scale="99" orientation="landscape" r:id="rId1"/>
  <ignoredErrors>
    <ignoredError sqref="D23 D1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workbookViewId="0">
      <selection activeCell="N29" sqref="N29"/>
    </sheetView>
  </sheetViews>
  <sheetFormatPr defaultRowHeight="15" x14ac:dyDescent="0.25"/>
  <cols>
    <col min="1" max="1" width="11.42578125" customWidth="1"/>
    <col min="2" max="2" width="15.7109375" customWidth="1"/>
    <col min="3" max="3" width="15.140625" customWidth="1"/>
    <col min="4" max="4" width="13.5703125" customWidth="1"/>
    <col min="5" max="5" width="15.140625" customWidth="1"/>
    <col min="6" max="6" width="13.5703125" customWidth="1"/>
    <col min="7" max="7" width="15.140625" customWidth="1"/>
    <col min="8" max="8" width="13.5703125" customWidth="1"/>
    <col min="9" max="9" width="15.140625" customWidth="1"/>
    <col min="10" max="10" width="16.140625" customWidth="1"/>
  </cols>
  <sheetData>
    <row r="1" spans="1:13" ht="21" customHeight="1" x14ac:dyDescent="0.25">
      <c r="A1" s="294" t="s">
        <v>57</v>
      </c>
      <c r="B1" s="310"/>
      <c r="C1" s="310"/>
      <c r="D1" s="310"/>
      <c r="E1" s="310"/>
      <c r="F1" s="310"/>
      <c r="G1" s="310"/>
      <c r="H1" s="310"/>
      <c r="I1" s="310"/>
      <c r="J1" s="310"/>
    </row>
    <row r="2" spans="1:13" x14ac:dyDescent="0.25">
      <c r="A2" s="310"/>
      <c r="B2" s="310"/>
      <c r="C2" s="310"/>
      <c r="D2" s="310"/>
      <c r="E2" s="310"/>
      <c r="F2" s="310"/>
      <c r="G2" s="310"/>
      <c r="H2" s="310"/>
      <c r="I2" s="310"/>
      <c r="J2" s="310"/>
    </row>
    <row r="3" spans="1:13" x14ac:dyDescent="0.25">
      <c r="A3" s="310"/>
      <c r="B3" s="310"/>
      <c r="C3" s="310"/>
      <c r="D3" s="310"/>
      <c r="E3" s="310"/>
      <c r="F3" s="310"/>
      <c r="G3" s="310"/>
      <c r="H3" s="310"/>
      <c r="I3" s="310"/>
      <c r="J3" s="310"/>
    </row>
    <row r="4" spans="1:13" x14ac:dyDescent="0.25">
      <c r="A4" s="310"/>
      <c r="B4" s="310"/>
      <c r="C4" s="310"/>
      <c r="D4" s="310"/>
      <c r="E4" s="310"/>
      <c r="F4" s="310"/>
      <c r="G4" s="310"/>
      <c r="H4" s="310"/>
      <c r="I4" s="310"/>
      <c r="J4" s="310"/>
    </row>
    <row r="5" spans="1:13" x14ac:dyDescent="0.25">
      <c r="A5" s="310"/>
      <c r="B5" s="310"/>
      <c r="C5" s="310"/>
      <c r="D5" s="310"/>
      <c r="E5" s="310"/>
      <c r="F5" s="310"/>
      <c r="G5" s="310"/>
      <c r="H5" s="310"/>
      <c r="I5" s="310"/>
      <c r="J5" s="310"/>
    </row>
    <row r="6" spans="1:13" ht="14.25" customHeight="1" thickBot="1" x14ac:dyDescent="0.3">
      <c r="A6" s="311"/>
      <c r="B6" s="311"/>
      <c r="C6" s="311"/>
      <c r="D6" s="311"/>
      <c r="E6" s="311"/>
      <c r="F6" s="311"/>
      <c r="G6" s="311"/>
      <c r="H6" s="311"/>
      <c r="I6" s="311"/>
      <c r="J6" s="311"/>
    </row>
    <row r="7" spans="1:13" ht="15.75" thickBot="1" x14ac:dyDescent="0.3">
      <c r="A7" s="61"/>
      <c r="B7" s="62"/>
      <c r="C7" s="62"/>
      <c r="D7" s="62"/>
      <c r="E7" s="62"/>
      <c r="F7" s="62"/>
      <c r="G7" s="62"/>
      <c r="H7" s="62"/>
      <c r="I7" s="62"/>
      <c r="J7" s="63"/>
    </row>
    <row r="8" spans="1:13" s="45" customFormat="1" ht="93" thickBot="1" x14ac:dyDescent="1.4">
      <c r="A8" s="319" t="s">
        <v>29</v>
      </c>
      <c r="B8" s="320"/>
      <c r="C8" s="320"/>
      <c r="D8" s="320"/>
      <c r="E8" s="320"/>
      <c r="F8" s="320"/>
      <c r="G8" s="320"/>
      <c r="H8" s="320"/>
      <c r="I8" s="320"/>
      <c r="J8" s="321"/>
    </row>
    <row r="9" spans="1:13" s="50" customFormat="1" ht="26.25" x14ac:dyDescent="0.4">
      <c r="A9" s="332">
        <v>2017</v>
      </c>
      <c r="B9" s="330" t="s">
        <v>15</v>
      </c>
      <c r="C9" s="331"/>
      <c r="D9" s="322" t="s">
        <v>16</v>
      </c>
      <c r="E9" s="323"/>
      <c r="F9" s="322" t="s">
        <v>25</v>
      </c>
      <c r="G9" s="323"/>
      <c r="H9" s="322" t="s">
        <v>22</v>
      </c>
      <c r="I9" s="323"/>
      <c r="J9" s="49" t="s">
        <v>19</v>
      </c>
    </row>
    <row r="10" spans="1:13" ht="18" thickBot="1" x14ac:dyDescent="0.3">
      <c r="A10" s="333"/>
      <c r="B10" s="17" t="s">
        <v>68</v>
      </c>
      <c r="C10" s="25" t="s">
        <v>17</v>
      </c>
      <c r="D10" s="1" t="s">
        <v>18</v>
      </c>
      <c r="E10" s="18" t="s">
        <v>17</v>
      </c>
      <c r="F10" s="1" t="s">
        <v>18</v>
      </c>
      <c r="G10" s="18" t="s">
        <v>17</v>
      </c>
      <c r="H10" s="1" t="s">
        <v>26</v>
      </c>
      <c r="I10" s="18" t="s">
        <v>27</v>
      </c>
      <c r="J10" s="32" t="s">
        <v>20</v>
      </c>
    </row>
    <row r="11" spans="1:13" ht="15" customHeight="1" x14ac:dyDescent="0.25">
      <c r="A11" s="14" t="s">
        <v>0</v>
      </c>
      <c r="B11" s="15">
        <f>'Elektrická enerie'!D11</f>
        <v>83632</v>
      </c>
      <c r="C11" s="26">
        <f>'Elektrická enerie'!E11</f>
        <v>226393.83</v>
      </c>
      <c r="D11" s="38">
        <f>Plyn!B11</f>
        <v>66532</v>
      </c>
      <c r="E11" s="16">
        <f>Plyn!D11</f>
        <v>469857.02</v>
      </c>
      <c r="F11" s="38">
        <f>Voda!C11</f>
        <v>4600</v>
      </c>
      <c r="G11" s="16">
        <f>Voda!D11</f>
        <v>452046</v>
      </c>
      <c r="H11" s="38">
        <f>Voda!I11</f>
        <v>42070</v>
      </c>
      <c r="I11" s="324" t="s">
        <v>32</v>
      </c>
      <c r="J11" s="56">
        <f t="shared" ref="J11:J18" si="0">G11+E11+C11+H11</f>
        <v>1190366.8500000001</v>
      </c>
    </row>
    <row r="12" spans="1:13" ht="15" customHeight="1" x14ac:dyDescent="0.25">
      <c r="A12" s="11" t="s">
        <v>1</v>
      </c>
      <c r="B12" s="8">
        <f>'Elektrická enerie'!D12</f>
        <v>73620</v>
      </c>
      <c r="C12" s="27">
        <f>'Elektrická enerie'!E12</f>
        <v>192057.23</v>
      </c>
      <c r="D12" s="39">
        <f>Plyn!B12</f>
        <v>55897</v>
      </c>
      <c r="E12" s="5">
        <f>Plyn!D12</f>
        <v>404365.57</v>
      </c>
      <c r="F12" s="39">
        <f>Voda!C12</f>
        <v>4608</v>
      </c>
      <c r="G12" s="5">
        <f>Voda!D12</f>
        <v>452976</v>
      </c>
      <c r="H12" s="39">
        <f>Voda!I12</f>
        <v>42070</v>
      </c>
      <c r="I12" s="324"/>
      <c r="J12" s="34">
        <f t="shared" si="0"/>
        <v>1091468.8</v>
      </c>
    </row>
    <row r="13" spans="1:13" x14ac:dyDescent="0.25">
      <c r="A13" s="11" t="s">
        <v>2</v>
      </c>
      <c r="B13" s="8">
        <f>'Elektrická enerie'!D13</f>
        <v>78294</v>
      </c>
      <c r="C13" s="27">
        <f>'Elektrická enerie'!E13</f>
        <v>186948.96</v>
      </c>
      <c r="D13" s="39">
        <f>Plyn!B13</f>
        <v>50332</v>
      </c>
      <c r="E13" s="5">
        <f>Plyn!D13</f>
        <v>370521.51</v>
      </c>
      <c r="F13" s="39">
        <f>SUMIF(Voda!C13,"&gt;0")</f>
        <v>4808</v>
      </c>
      <c r="G13" s="5">
        <f>Voda!D13</f>
        <v>472636</v>
      </c>
      <c r="H13" s="39">
        <f>Voda!I13</f>
        <v>42070</v>
      </c>
      <c r="I13" s="324"/>
      <c r="J13" s="34">
        <f t="shared" si="0"/>
        <v>1072176.47</v>
      </c>
    </row>
    <row r="14" spans="1:13" s="2" customFormat="1" ht="15.75" x14ac:dyDescent="0.25">
      <c r="A14" s="12" t="s">
        <v>3</v>
      </c>
      <c r="B14" s="9">
        <f t="shared" ref="B14:H14" si="1">B13+B12+B11</f>
        <v>235546</v>
      </c>
      <c r="C14" s="28">
        <f>C13+C12+C11</f>
        <v>605400.02</v>
      </c>
      <c r="D14" s="40">
        <f t="shared" si="1"/>
        <v>172761</v>
      </c>
      <c r="E14" s="6">
        <f t="shared" si="1"/>
        <v>1244744.1000000001</v>
      </c>
      <c r="F14" s="40">
        <f t="shared" si="1"/>
        <v>14016</v>
      </c>
      <c r="G14" s="6">
        <f t="shared" si="1"/>
        <v>1377658</v>
      </c>
      <c r="H14" s="40">
        <f t="shared" si="1"/>
        <v>126210</v>
      </c>
      <c r="I14" s="324"/>
      <c r="J14" s="35">
        <f t="shared" si="0"/>
        <v>3354012.12</v>
      </c>
    </row>
    <row r="15" spans="1:13" x14ac:dyDescent="0.25">
      <c r="A15" s="11" t="s">
        <v>4</v>
      </c>
      <c r="B15" s="8">
        <f>'Elektrická enerie'!D15</f>
        <v>70272</v>
      </c>
      <c r="C15" s="27">
        <f>'Elektrická enerie'!E15</f>
        <v>157538.26</v>
      </c>
      <c r="D15" s="39">
        <f>Plyn!B15</f>
        <v>39910</v>
      </c>
      <c r="E15" s="5">
        <f>Plyn!D15</f>
        <v>306233.98</v>
      </c>
      <c r="F15" s="39">
        <f>SUMIF(Voda!C15,"&gt;0")</f>
        <v>4590</v>
      </c>
      <c r="G15" s="5">
        <f>Voda!D15</f>
        <v>451206</v>
      </c>
      <c r="H15" s="39">
        <f>Voda!I15</f>
        <v>42070</v>
      </c>
      <c r="I15" s="324"/>
      <c r="J15" s="34">
        <f t="shared" si="0"/>
        <v>957048.24</v>
      </c>
    </row>
    <row r="16" spans="1:13" x14ac:dyDescent="0.25">
      <c r="A16" s="11" t="s">
        <v>21</v>
      </c>
      <c r="B16" s="8">
        <f>'Elektrická enerie'!D16</f>
        <v>66555</v>
      </c>
      <c r="C16" s="27">
        <f>'Elektrická enerie'!E16</f>
        <v>145489.06</v>
      </c>
      <c r="D16" s="39">
        <f>Plyn!B16</f>
        <v>20826</v>
      </c>
      <c r="E16" s="5">
        <f>Plyn!D16</f>
        <v>188424.67</v>
      </c>
      <c r="F16" s="39">
        <f>SUMIF(Voda!C16,"&gt;0")</f>
        <v>4581</v>
      </c>
      <c r="G16" s="5">
        <f>Voda!D16</f>
        <v>450321</v>
      </c>
      <c r="H16" s="39">
        <f>Voda!I16</f>
        <v>42070</v>
      </c>
      <c r="I16" s="324"/>
      <c r="J16" s="34">
        <f t="shared" si="0"/>
        <v>826304.73</v>
      </c>
      <c r="M16" s="124"/>
    </row>
    <row r="17" spans="1:10" x14ac:dyDescent="0.25">
      <c r="A17" s="11" t="s">
        <v>5</v>
      </c>
      <c r="B17" s="8">
        <f>'Elektrická enerie'!D17</f>
        <v>61858</v>
      </c>
      <c r="C17" s="27">
        <f>'Elektrická enerie'!E17</f>
        <v>163189.43</v>
      </c>
      <c r="D17" s="39">
        <f>Plyn!B17</f>
        <v>8852</v>
      </c>
      <c r="E17" s="5">
        <f>Plyn!D17</f>
        <v>113857.03</v>
      </c>
      <c r="F17" s="39">
        <f>SUMIF(Voda!C17,"&gt;0")</f>
        <v>5412</v>
      </c>
      <c r="G17" s="5">
        <f>Voda!D17</f>
        <v>532010</v>
      </c>
      <c r="H17" s="39">
        <f>Voda!I17</f>
        <v>42070</v>
      </c>
      <c r="I17" s="327"/>
      <c r="J17" s="34">
        <f t="shared" si="0"/>
        <v>851126.46</v>
      </c>
    </row>
    <row r="18" spans="1:10" s="2" customFormat="1" ht="15.75" x14ac:dyDescent="0.25">
      <c r="A18" s="12" t="s">
        <v>7</v>
      </c>
      <c r="B18" s="9">
        <f>B17+B16+B15</f>
        <v>198685</v>
      </c>
      <c r="C18" s="28">
        <f>C17+C16+C15</f>
        <v>466216.75</v>
      </c>
      <c r="D18" s="40">
        <f t="shared" ref="D18" si="2">D17+D16+D15</f>
        <v>69588</v>
      </c>
      <c r="E18" s="6">
        <f>E17+E16+E15</f>
        <v>608515.67999999993</v>
      </c>
      <c r="F18" s="40">
        <f>F17+F16+F15</f>
        <v>14583</v>
      </c>
      <c r="G18" s="6">
        <f>G17+G16+G15</f>
        <v>1433537</v>
      </c>
      <c r="H18" s="40">
        <f>H17+H16+H15</f>
        <v>126210</v>
      </c>
      <c r="I18" s="327"/>
      <c r="J18" s="57">
        <f t="shared" si="0"/>
        <v>2634479.4299999997</v>
      </c>
    </row>
    <row r="19" spans="1:10" s="3" customFormat="1" ht="18.75" x14ac:dyDescent="0.3">
      <c r="A19" s="13" t="s">
        <v>24</v>
      </c>
      <c r="B19" s="10">
        <f t="shared" ref="B19:H19" si="3">B18+B14</f>
        <v>434231</v>
      </c>
      <c r="C19" s="29">
        <f t="shared" si="3"/>
        <v>1071616.77</v>
      </c>
      <c r="D19" s="41">
        <f t="shared" si="3"/>
        <v>242349</v>
      </c>
      <c r="E19" s="7">
        <f t="shared" si="3"/>
        <v>1853259.78</v>
      </c>
      <c r="F19" s="41">
        <f t="shared" si="3"/>
        <v>28599</v>
      </c>
      <c r="G19" s="7">
        <f t="shared" si="3"/>
        <v>2811195</v>
      </c>
      <c r="H19" s="10">
        <f t="shared" si="3"/>
        <v>252420</v>
      </c>
      <c r="I19" s="29">
        <f>Voda!J19</f>
        <v>666</v>
      </c>
      <c r="J19" s="36">
        <f>G19+E19+C19+H19+I19</f>
        <v>5989157.5500000007</v>
      </c>
    </row>
    <row r="20" spans="1:10" ht="15" customHeight="1" x14ac:dyDescent="0.25">
      <c r="A20" s="11" t="s">
        <v>6</v>
      </c>
      <c r="B20" s="8">
        <f>'Elektrická enerie'!D20</f>
        <v>63402</v>
      </c>
      <c r="C20" s="27">
        <f>'Elektrická enerie'!E20</f>
        <v>148061.32</v>
      </c>
      <c r="D20" s="39">
        <f>Plyn!B20</f>
        <v>8630</v>
      </c>
      <c r="E20" s="5">
        <f>Plyn!D20</f>
        <v>112359.51</v>
      </c>
      <c r="F20" s="39">
        <f>SUMIF(Voda!C20,"&gt;0")</f>
        <v>5153</v>
      </c>
      <c r="G20" s="5">
        <f>Voda!D20</f>
        <v>506550</v>
      </c>
      <c r="H20" s="54">
        <f>Voda!I20</f>
        <v>42880</v>
      </c>
      <c r="I20" s="325" t="s">
        <v>33</v>
      </c>
      <c r="J20" s="33">
        <f t="shared" ref="J20:J26" si="4">G20+E20+C20+H20</f>
        <v>809850.83000000007</v>
      </c>
    </row>
    <row r="21" spans="1:10" ht="15" customHeight="1" x14ac:dyDescent="0.25">
      <c r="A21" s="11" t="s">
        <v>8</v>
      </c>
      <c r="B21" s="8">
        <f>'Elektrická enerie'!D21</f>
        <v>66366</v>
      </c>
      <c r="C21" s="27">
        <f>'Elektrická enerie'!E21</f>
        <v>155588.60999999999</v>
      </c>
      <c r="D21" s="39">
        <f>Plyn!B21</f>
        <v>8760</v>
      </c>
      <c r="E21" s="5">
        <f>Plyn!D21</f>
        <v>113070.86</v>
      </c>
      <c r="F21" s="39">
        <f>SUMIF(Voda!C21,"&gt;0")</f>
        <v>6768</v>
      </c>
      <c r="G21" s="5">
        <f>Voda!D21</f>
        <v>665307</v>
      </c>
      <c r="H21" s="54">
        <f>Voda!I21</f>
        <v>42880</v>
      </c>
      <c r="I21" s="326"/>
      <c r="J21" s="34">
        <f t="shared" si="4"/>
        <v>976846.47</v>
      </c>
    </row>
    <row r="22" spans="1:10" ht="15" customHeight="1" x14ac:dyDescent="0.25">
      <c r="A22" s="11" t="s">
        <v>9</v>
      </c>
      <c r="B22" s="8">
        <f>'Elektrická enerie'!D22</f>
        <v>64705</v>
      </c>
      <c r="C22" s="27">
        <f>'Elektrická enerie'!E22</f>
        <v>162248</v>
      </c>
      <c r="D22" s="39">
        <f>Plyn!B22</f>
        <v>13098</v>
      </c>
      <c r="E22" s="5">
        <f>Plyn!D22</f>
        <v>140027.26999999999</v>
      </c>
      <c r="F22" s="39">
        <f>SUMIF(Voda!C22,"&gt;0")</f>
        <v>4830</v>
      </c>
      <c r="G22" s="5">
        <f>Voda!D22</f>
        <v>474798</v>
      </c>
      <c r="H22" s="54">
        <f>Voda!I22</f>
        <v>42880</v>
      </c>
      <c r="I22" s="326"/>
      <c r="J22" s="34">
        <f t="shared" si="4"/>
        <v>819953.27</v>
      </c>
    </row>
    <row r="23" spans="1:10" s="2" customFormat="1" ht="15.75" x14ac:dyDescent="0.25">
      <c r="A23" s="12" t="s">
        <v>10</v>
      </c>
      <c r="B23" s="9">
        <f t="shared" ref="B23:H23" si="5">B22+B21+B20</f>
        <v>194473</v>
      </c>
      <c r="C23" s="28">
        <f t="shared" si="5"/>
        <v>465897.93</v>
      </c>
      <c r="D23" s="40">
        <f t="shared" si="5"/>
        <v>30488</v>
      </c>
      <c r="E23" s="6">
        <f t="shared" si="5"/>
        <v>365457.64</v>
      </c>
      <c r="F23" s="40">
        <f t="shared" si="5"/>
        <v>16751</v>
      </c>
      <c r="G23" s="6">
        <f t="shared" si="5"/>
        <v>1646655</v>
      </c>
      <c r="H23" s="55">
        <f t="shared" si="5"/>
        <v>128640</v>
      </c>
      <c r="I23" s="326"/>
      <c r="J23" s="35">
        <f t="shared" si="4"/>
        <v>2606650.5700000003</v>
      </c>
    </row>
    <row r="24" spans="1:10" x14ac:dyDescent="0.25">
      <c r="A24" s="11" t="s">
        <v>11</v>
      </c>
      <c r="B24" s="8">
        <f>'Elektrická enerie'!D24</f>
        <v>75414</v>
      </c>
      <c r="C24" s="27">
        <f>'Elektrická enerie'!E24</f>
        <v>201748.28</v>
      </c>
      <c r="D24" s="39">
        <f>Plyn!B24</f>
        <v>36706</v>
      </c>
      <c r="E24" s="5">
        <f>Plyn!D24</f>
        <v>285623.86</v>
      </c>
      <c r="F24" s="39">
        <f>SUMIF(Voda!C24,"&gt;0")</f>
        <v>5907</v>
      </c>
      <c r="G24" s="5">
        <f>Voda!D24</f>
        <v>580669</v>
      </c>
      <c r="H24" s="54">
        <f>Voda!I24</f>
        <v>42880</v>
      </c>
      <c r="I24" s="326"/>
      <c r="J24" s="34">
        <f t="shared" si="4"/>
        <v>1110921.1399999999</v>
      </c>
    </row>
    <row r="25" spans="1:10" x14ac:dyDescent="0.25">
      <c r="A25" s="11" t="s">
        <v>12</v>
      </c>
      <c r="B25" s="8">
        <f>'Elektrická enerie'!D25</f>
        <v>77590</v>
      </c>
      <c r="C25" s="27">
        <f>'Elektrická enerie'!E25</f>
        <v>192850.63</v>
      </c>
      <c r="D25" s="39">
        <f>Plyn!B25</f>
        <v>58305</v>
      </c>
      <c r="E25" s="5">
        <f>Plyn!D25</f>
        <v>418989.69</v>
      </c>
      <c r="F25" s="39">
        <f>SUMIF(Voda!C25,"&gt;0")</f>
        <v>5754</v>
      </c>
      <c r="G25" s="5">
        <f>Voda!D25</f>
        <v>565630</v>
      </c>
      <c r="H25" s="54">
        <f>Voda!I25</f>
        <v>42880</v>
      </c>
      <c r="I25" s="326"/>
      <c r="J25" s="34">
        <f t="shared" si="4"/>
        <v>1220350.3199999998</v>
      </c>
    </row>
    <row r="26" spans="1:10" x14ac:dyDescent="0.25">
      <c r="A26" s="11" t="s">
        <v>13</v>
      </c>
      <c r="B26" s="8">
        <f>'Elektrická enerie'!D26</f>
        <v>81182</v>
      </c>
      <c r="C26" s="27">
        <f>'Elektrická enerie'!E26</f>
        <v>202786.54</v>
      </c>
      <c r="D26" s="39">
        <f>Plyn!B26</f>
        <v>64031</v>
      </c>
      <c r="E26" s="5">
        <f>Plyn!D26</f>
        <v>454350.41</v>
      </c>
      <c r="F26" s="39">
        <f>SUMIF(Voda!C26,"&gt;0")</f>
        <v>5325</v>
      </c>
      <c r="G26" s="5">
        <f>Voda!D26</f>
        <v>523458</v>
      </c>
      <c r="H26" s="54">
        <f>Voda!I26</f>
        <v>42880</v>
      </c>
      <c r="I26" s="328"/>
      <c r="J26" s="34">
        <f t="shared" si="4"/>
        <v>1223474.95</v>
      </c>
    </row>
    <row r="27" spans="1:10" s="2" customFormat="1" ht="15.75" x14ac:dyDescent="0.25">
      <c r="A27" s="12" t="s">
        <v>28</v>
      </c>
      <c r="B27" s="9">
        <f t="shared" ref="B27:H27" si="6">B26+B25+B24</f>
        <v>234186</v>
      </c>
      <c r="C27" s="28">
        <f t="shared" si="6"/>
        <v>597385.45000000007</v>
      </c>
      <c r="D27" s="40">
        <f t="shared" si="6"/>
        <v>159042</v>
      </c>
      <c r="E27" s="6">
        <f t="shared" si="6"/>
        <v>1158963.96</v>
      </c>
      <c r="F27" s="40">
        <f t="shared" si="6"/>
        <v>16986</v>
      </c>
      <c r="G27" s="6">
        <f t="shared" si="6"/>
        <v>1669757</v>
      </c>
      <c r="H27" s="55">
        <f t="shared" si="6"/>
        <v>128640</v>
      </c>
      <c r="I27" s="329"/>
      <c r="J27" s="35">
        <f>G27+E27+C27+H27</f>
        <v>3554746.41</v>
      </c>
    </row>
    <row r="28" spans="1:10" s="3" customFormat="1" ht="19.5" thickBot="1" x14ac:dyDescent="0.35">
      <c r="A28" s="19" t="s">
        <v>23</v>
      </c>
      <c r="B28" s="20">
        <f t="shared" ref="B28:H28" si="7">B27+B23</f>
        <v>428659</v>
      </c>
      <c r="C28" s="30">
        <f t="shared" si="7"/>
        <v>1063283.3800000001</v>
      </c>
      <c r="D28" s="42">
        <f t="shared" si="7"/>
        <v>189530</v>
      </c>
      <c r="E28" s="21">
        <f t="shared" si="7"/>
        <v>1524421.6</v>
      </c>
      <c r="F28" s="42">
        <f t="shared" si="7"/>
        <v>33737</v>
      </c>
      <c r="G28" s="21">
        <f t="shared" si="7"/>
        <v>3316412</v>
      </c>
      <c r="H28" s="20">
        <f t="shared" si="7"/>
        <v>257280</v>
      </c>
      <c r="I28" s="59">
        <f>Voda!J28</f>
        <v>810</v>
      </c>
      <c r="J28" s="58">
        <f>G28+E28+C28+H28+I28</f>
        <v>6162206.9799999995</v>
      </c>
    </row>
    <row r="29" spans="1:10" s="4" customFormat="1" ht="21.75" thickBot="1" x14ac:dyDescent="0.4">
      <c r="A29" s="22" t="s">
        <v>14</v>
      </c>
      <c r="B29" s="23">
        <f>B28+B19</f>
        <v>862890</v>
      </c>
      <c r="C29" s="31">
        <f>C28+C19</f>
        <v>2134900.1500000004</v>
      </c>
      <c r="D29" s="43">
        <f t="shared" ref="D29:H29" si="8">D28+D19</f>
        <v>431879</v>
      </c>
      <c r="E29" s="24">
        <f>E28+E19</f>
        <v>3377681.38</v>
      </c>
      <c r="F29" s="43">
        <f t="shared" si="8"/>
        <v>62336</v>
      </c>
      <c r="G29" s="24">
        <f>G28+G19</f>
        <v>6127607</v>
      </c>
      <c r="H29" s="23">
        <f t="shared" si="8"/>
        <v>509700</v>
      </c>
      <c r="I29" s="126">
        <v>1476</v>
      </c>
      <c r="J29" s="37">
        <f>G29+E29+C29+H29+I29</f>
        <v>12151364.529999999</v>
      </c>
    </row>
    <row r="30" spans="1:10" s="44" customFormat="1" ht="36.75" thickBot="1" x14ac:dyDescent="0.6">
      <c r="A30" s="46" t="s">
        <v>20</v>
      </c>
      <c r="B30" s="48" t="s">
        <v>30</v>
      </c>
      <c r="C30" s="47">
        <f>C29/B29</f>
        <v>2.4741278146693095</v>
      </c>
      <c r="D30" s="48" t="s">
        <v>31</v>
      </c>
      <c r="E30" s="47">
        <f>E29/D29</f>
        <v>7.8208974735979284</v>
      </c>
      <c r="F30" s="48" t="s">
        <v>31</v>
      </c>
      <c r="G30" s="47">
        <v>98.302000000000007</v>
      </c>
      <c r="H30" s="48" t="s">
        <v>31</v>
      </c>
      <c r="I30" s="51">
        <f>IFERROR((I29+H29)/(I26+I17),0)</f>
        <v>0</v>
      </c>
      <c r="J30" s="46"/>
    </row>
  </sheetData>
  <mergeCells count="11">
    <mergeCell ref="I26:I27"/>
    <mergeCell ref="B9:C9"/>
    <mergeCell ref="D9:E9"/>
    <mergeCell ref="F9:G9"/>
    <mergeCell ref="A9:A10"/>
    <mergeCell ref="A1:J6"/>
    <mergeCell ref="A8:J8"/>
    <mergeCell ref="H9:I9"/>
    <mergeCell ref="I11:I16"/>
    <mergeCell ref="I20:I25"/>
    <mergeCell ref="I17:I18"/>
  </mergeCells>
  <pageMargins left="0" right="0" top="0" bottom="0" header="0" footer="0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Plyn</vt:lpstr>
      <vt:lpstr>Voda</vt:lpstr>
      <vt:lpstr>Elektrická enerie</vt:lpstr>
      <vt:lpstr>Přehled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2018-02-05T09:45:02Z</dcterms:modified>
</cp:coreProperties>
</file>